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 standalone="yes"?>
<workbook xmlns="http://schemas.openxmlformats.org/spreadsheetml/2006/main" xmlns:r="http://schemas.openxmlformats.org/officeDocument/2006/relationships"><workbookPr codeName="DieseArbeitsmappe"/><sheets><sheet name="Summary" sheetId="1" r:id="rId1"/><sheet name="Material " sheetId="2" r:id="rId2"/><sheet name="Manufacturing costs " sheetId="3" r:id="rId3"/><sheet name="SBM-SEKOF-FWZ" sheetId="4" r:id="rId4"/><sheet name="Number of Tool" sheetId="5" r:id="rId5"/><sheet name="Assumptions sheet" sheetId="6" r:id="rId6" state="hidden"/><sheet name="Assumptions sheet SBM" sheetId="7" r:id="rId7" state="hidden"/><sheet name="SBM inventory" sheetId="8" r:id="rId8"/></sheets><definedNames><definedName name="
0共通金型償 ">#REF!</definedName><definedName name="
 共通金型償 ">#REF!</definedName><definedName name="0ＭＯＵＬＤ部門_建屋償却_設備償却_設備関連経費 ">#REF!</definedName><definedName name=" ＭＯＵＬＤ部門_建屋償却_設備償却_設備関連経費 ">#REF!</definedName><definedName name="､hvj">&apos;F_補助部門費①&apos;!$CO$303</definedName><definedName name="\0">SCH!$DO$8:$DO$10</definedName><definedName name="\a">組立費算出シート!$AI$2:$AI$7</definedName><definedName name="\b">組立費算出シート!$AJ$2:$AJ$7</definedName><definedName name="\c">#N/A</definedName><definedName name="\d">#N/A</definedName><definedName name="\e">#N/A</definedName><definedName name="\f">#N/A</definedName><definedName name="\g">#N/A</definedName><definedName name="\h">#N/A</definedName><definedName name="\i">#REF!</definedName><definedName name="\m">SCH!$EU$5:$IV$16384</definedName><definedName name="\p">#N/A</definedName><definedName name="\q">#REF!</definedName><definedName name="__?ＡＳＳＹ部門設備費設定_">NA()</definedName><definedName name="__?MOULD設備費設定_">NA()</definedName><definedName name="__?ＭＯＵＬＤ部門_建屋償却_設備償却_設備関連経費_">NA()</definedName><definedName name="__?共通金型償_">NA()</definedName><definedName name="__123Graph_A">#REF!</definedName><definedName name="__123Graph_AC04C ALL-L1">#REF!</definedName><definedName name="__123Graph_AC04C ALL-L2">#REF!</definedName><definedName name="__123Graph_AC04C ALL-T1">#REF!</definedName><definedName name="__123Graph_AC04C ALL-T2">#REF!</definedName><definedName name="__123Graph_AC04C FF-L">#REF!</definedName><definedName name="__123Graph_AC04C FF-T">#REF!</definedName><definedName name="__123Graph_AC04C FR-L1">#REF!</definedName><definedName name="__123Graph_AC04C FR-L2">#REF!</definedName><definedName name="__123Graph_AC04C FR-T1">#REF!</definedName><definedName name="__123Graph_AC04C FR-T2">#REF!</definedName><definedName name="__123Graph_Aｸﾞﾗﾌ 1" localSheetId="4">#REF!</definedName><definedName name="__123Graph_Aｸﾞﾗﾌ 1" localSheetId="3">#REF!</definedName><definedName name="__123Graph_Aｸﾞﾗﾌ 1">#REF!</definedName><definedName name="__123Graph_Aｸﾞﾗﾌ 2" localSheetId="4">#REF!</definedName><definedName name="__123Graph_Aｸﾞﾗﾌ 2" localSheetId="3">#REF!</definedName><definedName name="__123Graph_Aｸﾞﾗﾌ 2">#REF!</definedName><definedName name="__123Graph_Aｸﾞﾗﾌ 4" localSheetId="4">#REF!</definedName><definedName name="__123Graph_Aｸﾞﾗﾌ 4" localSheetId="3">#REF!</definedName><definedName name="__123Graph_Aｸﾞﾗﾌ 4">#REF!</definedName><definedName name="__123Graph_LBL_AC04C FF-L">#REF!</definedName><definedName name="__123Graph_LBL_AC04C FF-T">#REF!</definedName><definedName name="__123Graph_LBL_AC04C FR-L1">#REF!</definedName><definedName name="__123Graph_LBL_AC04C FR-L2">#REF!</definedName><definedName name="__123Graph_LBL_AC04C FR-T1">#REF!</definedName><definedName name="__123Graph_LBL_AC04C FR-T2">#REF!</definedName><definedName name="__123Graph_X">#REF!</definedName><definedName name="__123Graph_XC04C ALL-T1">#REF!</definedName><definedName name="__123Graph_XC04C ALL-T2">#REF!</definedName><definedName name="__123Graph_XC04C FF-L">#REF!</definedName><definedName name="__123Graph_XC04C FF-T">#REF!</definedName><definedName name="__123Graph_XC04C FR-L1">#REF!</definedName><definedName name="__123Graph_XC04C FR-L2">#REF!</definedName><definedName name="__123Graph_XC04C FR-T1">#REF!</definedName><definedName name="__123Graph_XC04C FR-T2">#REF!</definedName><definedName name="__123Graph_Xｸﾞﾗﾌ 1" localSheetId="4">#REF!$G$5:$R$5</definedName><definedName name="__123Graph_Xｸﾞﾗﾌ 1" localSheetId="3">#REF!$G$5:$R$5</definedName><definedName name="__123Graph_Xｸﾞﾗﾌ 1">#REF!$G$5:$R$5</definedName><definedName name="__123Graph_Xｸﾞﾗﾌ 2" localSheetId="4">#REF!$G$5:$R$5</definedName><definedName name="__123Graph_Xｸﾞﾗﾌ 2" localSheetId="3">#REF!$G$5:$R$5</definedName><definedName name="__123Graph_Xｸﾞﾗﾌ 2">#REF!$G$5:$R$5</definedName><definedName name="__123Graph_Xｸﾞﾗﾌ 4" localSheetId="4">#REF!$G$5:$R$5</definedName><definedName name="__123Graph_Xｸﾞﾗﾌ 4" localSheetId="3">#REF!$G$5:$R$5</definedName><definedName name="__123Graph_Xｸﾞﾗﾌ 4">#REF!$G$5:$R$5</definedName><definedName name="__1共通金型償">#REF!</definedName><definedName name="__2ＭＯＵＬＤ部門_建屋償却_設備償却_設備関連経費">#REF!</definedName><definedName name="__3ＡＳＳＹ部門設備費設定">#REF!</definedName><definedName name="_02_58D_SDC_S2">#REF!</definedName><definedName name="_03_58D_SDC_S3">#REF!</definedName><definedName name="_04_SDC_対比表">#REF!</definedName><definedName name="_05_58D_SDC_CA">#REF!</definedName><definedName name="_1共通金型償">#REF!</definedName><definedName name="_2ＭＯＵＬＤ部門_建屋償却_設備償却_設備関連経費">#REF!</definedName><definedName name="_3ＡＳＳＹ部門設備費設定">#REF!</definedName><definedName name="_40MOULD設備費設定">#REF!</definedName><definedName name="_５４期__７月度_製品別予算" localSheetId="4">#REF!$C$2:$T$72</definedName><definedName name="_５４期__７月度_製品別予算" localSheetId="3">#REF!$C$2:$T$72</definedName><definedName name="_５４期__７月度_製品別予算">#REF!$C$2:$T$72</definedName><definedName name="_５４期__８月度_製品別予算" localSheetId="4">#REF!$C$2:$T$72</definedName><definedName name="_５４期__８月度_製品別予算" localSheetId="3">#REF!$C$2:$T$72</definedName><definedName name="_５４期__８月度_製品別予算">#REF!$C$2:$T$72</definedName><definedName name="_５４期__９月度_製品別予算" localSheetId="4">#REF!$C$2:$T$72</definedName><definedName name="_５４期__９月度_製品別予算" localSheetId="3">#REF!$C$2:$T$72</definedName><definedName name="_５４期__９月度_製品別予算">#REF!$C$2:$T$72</definedName><definedName name="_５４期_４月度_製品別予算" localSheetId="4">#REF!$C$2:$T$72</definedName><definedName name="_５４期_４月度_製品別予算" localSheetId="3">#REF!$C$2:$T$72</definedName><definedName name="_５４期_４月度_製品別予算">#REF!$C$2:$T$72</definedName><definedName name="_５４期_５月度_製品別予算" localSheetId="4">#REF!$C$2:$T$72</definedName><definedName name="_５４期_５月度_製品別予算" localSheetId="3">#REF!$C$2:$T$72</definedName><definedName name="_５４期_５月度_製品別予算">#REF!$C$2:$T$72</definedName><definedName name="_５４期_６月度_製品別予算" localSheetId="4">#REF!$C$2:$T$72</definedName><definedName name="_５４期_６月度_製品別予算" localSheetId="3">#REF!$C$2:$T$72</definedName><definedName name="_５４期_６月度_製品別予算">#REF!$C$2:$T$72</definedName><definedName name="_５４期_上期_製品別予算" localSheetId="4">#REF!$C$2:$T$72</definedName><definedName name="_５４期_上期_製品別予算" localSheetId="3">#REF!$C$2:$T$72</definedName><definedName name="_５４期_上期_製品別予算">#REF!$C$2:$T$72</definedName><definedName name="_５４期_下期_製品別予算" localSheetId="4">#REF!$C$2:$T$72</definedName><definedName name="_５４期_下期_製品別予算" localSheetId="3">#REF!$C$2:$T$72</definedName><definedName name="_５４期_下期_製品別予算">#REF!$C$2:$T$72</definedName><definedName name="_５４期_年間_製品別予算" localSheetId="4">#REF!</definedName><definedName name="_５４期_年間_製品別予算" localSheetId="3">#REF!</definedName><definedName name="_５４期_年間_製品別予算">#REF!</definedName><definedName name="_76MOULD設備費設定">#REF!</definedName><definedName name="_a" localSheetId="4">#REF!$AI$2:$AI$7</definedName><definedName name="_a" localSheetId="3">#REF!$AI$2:$AI$7</definedName><definedName name="_a">#REF!$AI$2:$AI$7</definedName><definedName name="_A01">#REF!$D$7:$D$7</definedName><definedName name="_b" localSheetId="4">#REF!$AJ$2:$AJ$7</definedName><definedName name="_b" localSheetId="3">#REF!$AJ$2:$AJ$7</definedName><definedName name="_b">#REF!$AJ$2:$AJ$7</definedName><definedName name="_C01_間接部門費" localSheetId="4">#REF!$A$3</definedName><definedName name="_C01_間接部門費" localSheetId="3">#REF!$A$3</definedName><definedName name="_C01_間接部門費">#REF!$A$3</definedName><definedName name="_C02_JD加工費" localSheetId="4">#REF!$T$123</definedName><definedName name="_C02_JD加工費" localSheetId="3">#REF!$T$123</definedName><definedName name="_C02_JD加工費">#REF!$T$123</definedName><definedName name="_C03_生技加工費" localSheetId="4">#REF!$T$150</definedName><definedName name="_C03_生技加工費" localSheetId="3">#REF!$T$150</definedName><definedName name="_C03_生技加工費">#REF!$T$150</definedName><definedName name="_C04_実技加工費" localSheetId="4">#REF!$T$168</definedName><definedName name="_C04_実技加工費" localSheetId="3">#REF!$T$168</definedName><definedName name="_C04_実技加工費">#REF!$T$168</definedName><definedName name="_C05_他勘定_A" localSheetId="4">#REF!$AM$225</definedName><definedName name="_C05_他勘定_A" localSheetId="3">#REF!$AM$225</definedName><definedName name="_C05_他勘定_A">#REF!$AM$225</definedName><definedName name="_C06_他勘定_B" localSheetId="4">#REF!$BG$265</definedName><definedName name="_C06_他勘定_B" localSheetId="3">#REF!$BG$265</definedName><definedName name="_C06_他勘定_B">#REF!$BG$265</definedName><definedName name="_Fill">CSTICSMA!$A$358:$A$367</definedName><definedName name="_xlnm._FilterDatabase" localSheetId="4">&apos;Number of Tool&apos;!$A$15:$A$53</definedName><definedName name="_hvj">NA()</definedName><definedName name="_Key1" localSheetId="4">#REF!$I$944:$I$968</definedName><definedName name="_Key1" localSheetId="3">#REF!$I$944:$I$968</definedName><definedName name="_Key1">#REF!$I$944:$I$968</definedName><definedName name="_Key2" localSheetId="4">#REF!$E$944:$E$968</definedName><definedName name="_Key2" localSheetId="3">#REF!$E$944:$E$968</definedName><definedName name="_Key2">#REF!$E$944:$E$968</definedName><definedName name="_Order1">255</definedName><definedName name="_Order2">255</definedName><definedName name="_Regression_Int">1</definedName><definedName name="_Sort" localSheetId="4">#REF!$D$944:$W$968</definedName><definedName name="_Sort" localSheetId="3">#REF!$D$944:$W$968</definedName><definedName name="_Sort">#REF!$D$944:$W$968</definedName><definedName name="・・">#REF!</definedName><definedName name="0ＡＳＳＹ部門設備費設定 ">#REF!</definedName><definedName name="0MOULD設備費設定 ">#REF!</definedName><definedName name="A" localSheetId="4">#REF!</definedName><definedName name="A" localSheetId="3">#REF!</definedName><definedName name="A">#REF!</definedName><definedName name="A_PRI_1">#REF!</definedName><definedName name="A_PRI_2" localSheetId="4">#REF!$B$2:$U$132</definedName><definedName name="A_PRI_2" localSheetId="3">#REF!$B$2:$U$132</definedName><definedName name="A_PRI_2">#REF!$B$2:$U$132</definedName><definedName name="A_PRI_3" localSheetId="4">#REF!$AC$2:$BK$133</definedName><definedName name="A_PRI_3" localSheetId="3">#REF!$AC$2:$BK$133</definedName><definedName name="A_PRI_3">#REF!$AC$2:$BK$133</definedName><definedName name="A_PRI_BD">#REF!</definedName><definedName name="A_PRI_L">#REF!</definedName><definedName name="A_クエリー" localSheetId="4">#REF!$C$1:$K$9</definedName><definedName name="A_クエリー" localSheetId="3">#REF!$C$1:$K$9</definedName><definedName name="A_クエリー">#REF!$C$1:$K$9</definedName><definedName name="A00___入力_____" localSheetId="4">#REF!$A$1</definedName><definedName name="A00___入力_____" localSheetId="3">#REF!$A$1</definedName><definedName name="A00___入力_____">#REF!$A$1</definedName><definedName name="A01_02_04_IN" localSheetId="4">#REF!$A$2</definedName><definedName name="A01_02_04_IN" localSheetId="3">#REF!$A$2</definedName><definedName name="A01_02_04_IN">#REF!$A$2</definedName><definedName name="A02_02_05_IN" localSheetId="4">#REF!$A$106</definedName><definedName name="A02_02_05_IN" localSheetId="3">#REF!$A$106</definedName><definedName name="A02_02_05_IN">#REF!$A$106</definedName><definedName name="A03_02_06_IN" localSheetId="4">#REF!$A$210</definedName><definedName name="A03_02_06_IN" localSheetId="3">#REF!$A$210</definedName><definedName name="A03_02_06_IN">#REF!$A$210</definedName><definedName name="A04_02_07_IN" localSheetId="4">#REF!$A$314</definedName><definedName name="A04_02_07_IN" localSheetId="3">#REF!$A$314</definedName><definedName name="A04_02_07_IN">#REF!$A$314</definedName><definedName name="A05_02_08_IN" localSheetId="4">#REF!$A$418</definedName><definedName name="A05_02_08_IN" localSheetId="3">#REF!$A$418</definedName><definedName name="A05_02_08_IN">#REF!$A$418</definedName><definedName name="A06_02_09_IN" localSheetId="4">#REF!$A$522</definedName><definedName name="A06_02_09_IN" localSheetId="3">#REF!$A$522</definedName><definedName name="A06_02_09_IN">#REF!$A$522</definedName><definedName name="A07_02_10_IN" localSheetId="4">#REF!$A$626</definedName><definedName name="A07_02_10_IN" localSheetId="3">#REF!$A$626</definedName><definedName name="A07_02_10_IN">#REF!$A$626</definedName><definedName name="A08_02_11_IN" localSheetId="4">#REF!$A$730</definedName><definedName name="A08_02_11_IN" localSheetId="3">#REF!$A$730</definedName><definedName name="A08_02_11_IN">#REF!$A$730</definedName><definedName name="A09_02_12_IN" localSheetId="4">#REF!$A$834</definedName><definedName name="A09_02_12_IN" localSheetId="3">#REF!$A$834</definedName><definedName name="A09_02_12_IN">#REF!$A$834</definedName><definedName name="A10_03_01_IN" localSheetId="4">#REF!$A$938</definedName><definedName name="A10_03_01_IN" localSheetId="3">#REF!$A$938</definedName><definedName name="A10_03_01_IN">#REF!$A$938</definedName><definedName name="A11_03_02_IN" localSheetId="4">#REF!$A$1042</definedName><definedName name="A11_03_02_IN" localSheetId="3">#REF!$A$1042</definedName><definedName name="A11_03_02_IN">#REF!$A$1042</definedName><definedName name="A12_03_03_IN" localSheetId="4">#REF!$A$1146</definedName><definedName name="A12_03_03_IN" localSheetId="3">#REF!$A$1146</definedName><definedName name="A12_03_03_IN">#REF!$A$1146</definedName><definedName name="A13_58_TOTAL" localSheetId="4">#REF!$A$1250</definedName><definedName name="A13_58_TOTAL" localSheetId="3">#REF!$A$1250</definedName><definedName name="A13_58_TOTAL">#REF!$A$1250</definedName><definedName name="AA">&apos;LCD(SEG)回路組立&apos;!$B$1:$AE$58</definedName><definedName name="AAA" localSheetId="4">#REF!$Q$72:$Y$74</definedName><definedName name="AAA" localSheetId="3">#REF!$Q$72:$Y$74</definedName><definedName name="AAA">#REF!$Q$72:$Y$74</definedName><definedName name="AAAA">&apos;LCD(SEG)回路組立&apos;!$AI$1:$AI$6</definedName><definedName name="AAAAA">&apos;PLAN1 SUB1 PCB&apos;!$AI$1:$AI$6</definedName><definedName name="AAAAAAAAAAAA" localSheetId="4">#REF!$B$2:$AE$59</definedName><definedName name="AAAAAAAAAAAA" localSheetId="3">#REF!$B$2:$AE$59</definedName><definedName name="AAAAAAAAAAAA">#REF!$B$2:$AE$59</definedName><definedName name="AAUSGZ">#REF!</definedName><definedName name="AB">&apos;LCD(SEG)回路組立&apos;!$B$1:$AE$58</definedName><definedName name="abc" localSheetId="4">#REF!</definedName><definedName name="abc" localSheetId="3">#REF!</definedName><definedName name="abc">#REF!</definedName><definedName name="ABS" localSheetId="4">#REF!$B$1:$AE$58</definedName><definedName name="ABS" localSheetId="3">#REF!$B$1:$AE$58</definedName><definedName name="ABS">#REF!$B$1:$AE$58</definedName><definedName name="ACARGZ1">#REF!</definedName><definedName name="ACARGZ2">#REF!</definedName><definedName name="AccessDatabase">&quot;D:\S5AY\S3N.mdb&quot;</definedName><definedName name="ACROSSGZ">#REF!</definedName><definedName name="Actual">Actual!$A$2:$B$27</definedName><definedName name="ADG" localSheetId="4">#REF!</definedName><definedName name="ADG" localSheetId="3">#REF!</definedName><definedName name="ADG">#REF!</definedName><definedName name="AEAFGZ">#REF!</definedName><definedName name="AESAGZ">#REF!</definedName><definedName name="AEURGZ">#REF!</definedName><definedName name="AGKXGZ">#REF!</definedName><definedName name="AIATGZ">#REF!</definedName><definedName name="AKSJD" localSheetId="4">#REF!$AM$1:$AM$6</definedName><definedName name="AKSJD" localSheetId="3">#REF!$AM$1:$AM$6</definedName><definedName name="AKSJD">#REF!$AM$1:$AM$6</definedName><definedName name="AMEDGZ">#REF!</definedName><definedName name="amort" localSheetId="4">#REF!</definedName><definedName name="amort" localSheetId="3">#REF!</definedName><definedName name="amort">#REF!</definedName><definedName name="ANWCGZ">#REF!</definedName><definedName name="ANZPGZ">#REF!</definedName><definedName name="AP" localSheetId="4">#REF!$B$1:$S$57</definedName><definedName name="AP" localSheetId="3">#REF!$B$1:$S$57</definedName><definedName name="AP">#REF!$B$1:$S$57</definedName><definedName name="APATGZ">#REF!</definedName><definedName name="Approved">Approved!$A$3:$B$25</definedName><definedName name="AQZXS">&apos;F_補助部門費①&apos;!$B$653</definedName><definedName name="AR" localSheetId="6">&apos;Assumptions sheet SBM&apos;!$Q$8:$Q$31</definedName><definedName name="AREDGZ">#REF!</definedName><definedName name="arial">#REF!$A$36</definedName><definedName name="AS" localSheetId="4">#REF!$AM$1:$AM$6</definedName><definedName name="AS" localSheetId="3">#REF!$AM$1:$AM$6</definedName><definedName name="AS">#REF!$AM$1:$AM$6</definedName><definedName name="ASAFGZ1">#REF!</definedName><definedName name="ASAFGZ2">#REF!</definedName><definedName name="ASASAS">#REF!</definedName><definedName name="ASASGZ">#REF!</definedName><definedName name="ASD" localSheetId="4">#REF!</definedName><definedName name="ASD" localSheetId="3">#REF!</definedName><definedName name="ASD">#REF!</definedName><definedName name="asdc" localSheetId="4">#REF!</definedName><definedName name="asdc" localSheetId="3">#REF!</definedName><definedName name="asdc">#REF!</definedName><definedName name="ASDF">&apos;F_補助部門費①&apos;!$CO$203</definedName><definedName name="ASDFGJ">#REF!</definedName><definedName name="ASGHJKL">#REF!</definedName><definedName name="assy">#REF!$B$1:$AE$58</definedName><definedName name=" ＡＳＳＹ部門設備費設定 ">#REF!</definedName><definedName name="AT" localSheetId="4">#REF!$B$2:$O$24</definedName><definedName name="AT" localSheetId="3">#REF!$B$2:$O$24</definedName><definedName name="AT">&apos;Assumptions sheet SBM&apos;!$BG$8:$BG$16</definedName><definedName name="ATAT" localSheetId="4">#REF!$Q$2:$AD$24</definedName><definedName name="ATAT" localSheetId="3">#REF!$Q$2:$AD$24</definedName><definedName name="ATAT">#REF!$Q$2:$AD$24</definedName><definedName name="AU">&apos;Assumptions sheet SBM&apos;!$R$8:$R$15</definedName><definedName name="AWAF2">#REF!</definedName><definedName name="AWAFGZ1">#REF!</definedName><definedName name="AWAFGZ2">#REF!</definedName><definedName name="AWRGRJJY">#REF!</definedName><definedName name="AWSAGZ">#REF!</definedName><definedName name="Ｂ" localSheetId="4">#REF!$A$3:$E$40</definedName><definedName name="Ｂ" localSheetId="3">#REF!$A$3:$E$40</definedName><definedName name="Ｂ">#REF!$A$3:$E$40</definedName><definedName name="B00___直接_____" localSheetId="4">#REF!$A$1</definedName><definedName name="B00___直接_____" localSheetId="3">#REF!$A$1</definedName><definedName name="B00___直接_____">#REF!$A$1</definedName><definedName name="B01_直接部門費" localSheetId="4">#REF!$A$3</definedName><definedName name="B01_直接部門費" localSheetId="3">#REF!$A$3</definedName><definedName name="B01_直接部門費">#REF!$A$3</definedName><definedName name="B02_外注生産_A1" localSheetId="4">#REF!$U$140</definedName><definedName name="B02_外注生産_A1" localSheetId="3">#REF!$U$140</definedName><definedName name="B02_外注生産_A1">#REF!$U$140</definedName><definedName name="B03_外注製品_A1" localSheetId="4">#REF!$U$150</definedName><definedName name="B03_外注製品_A1" localSheetId="3">#REF!$U$150</definedName><definedName name="B03_外注製品_A1">#REF!$U$150</definedName><definedName name="B04_外注生産_B1" localSheetId="4">#REF!$U$216</definedName><definedName name="B04_外注生産_B1" localSheetId="3">#REF!$U$216</definedName><definedName name="B04_外注生産_B1">#REF!$U$216</definedName><definedName name="B05_外注製品_B1" localSheetId="4">#REF!$U$225</definedName><definedName name="B05_外注製品_B1" localSheetId="3">#REF!$U$225</definedName><definedName name="B05_外注製品_B1">#REF!$U$225</definedName><definedName name="B06_試作費_売上" localSheetId="4">#REF!$AN$278</definedName><definedName name="B06_試作費_売上" localSheetId="3">#REF!$AN$278</definedName><definedName name="B06_試作費_売上">#REF!$AN$278</definedName><definedName name="B07_試作費_回収" localSheetId="4">#REF!$AN$313</definedName><definedName name="B07_試作費_回収" localSheetId="3">#REF!$AN$313</definedName><definedName name="B07_試作費_回収">#REF!$AN$313</definedName><definedName name="B08_社外品原価A" localSheetId="4">#REF!$BI$359</definedName><definedName name="B08_社外品原価A" localSheetId="3">#REF!$BI$359</definedName><definedName name="B08_社外品原価A">#REF!$BI$359</definedName><definedName name="B09_社外品原価B" localSheetId="4">#REF!$BI$375</definedName><definedName name="B09_社外品原価B" localSheetId="3">#REF!$BI$375</definedName><definedName name="B09_社外品原価B">#REF!$BI$375</definedName><definedName name="BB">組立費算出シート!$AJ$2:$AJ$7</definedName><definedName name="ＢＢＢ">&apos;LCD(SEG)回路組立&apos;!$AI$1:$AI$6</definedName><definedName name="BBBBBB">&apos;LCD(SEG)回路組立&apos;!$B$1:$AE$58</definedName><definedName name="BBBBBBBBB" localSheetId="4">#REF!$Q$72:$Y$74</definedName><definedName name="BBBBBBBBB" localSheetId="3">#REF!$Q$72:$Y$74</definedName><definedName name="BBBBBBBBB">#REF!$Q$72:$Y$74</definedName><definedName name="BE">&apos;Assumptions sheet SBM&apos;!$T$8:$T$16</definedName><definedName name="besoin" localSheetId="4">#REF!</definedName><definedName name="besoin" localSheetId="3">#REF!</definedName><definedName name="besoin">#REF!</definedName><definedName name="Bestellwährung_BW" localSheetId="2">&apos;SBM inventory&apos;!$H$28</definedName><definedName name="Bestellwährung_BW" localSheetId="1">&apos;SBM inventory&apos;!$H$28</definedName><definedName name="Bestellwährung_BW" localSheetId="4">&apos;SBM inventory&apos;!$H$28</definedName><definedName name="Bestellwährung_BW" localSheetId="3">&apos;SBM inventory&apos;!$H$28</definedName><definedName name="Bestellwährung_BW">&apos;SBM inventory&apos;!$H$28</definedName><definedName name="bf">&apos;F_補助部門費①&apos;!$B$403</definedName><definedName name="BG">&apos;Assumptions sheet SBM&apos;!$W$8:$W$16</definedName><definedName name="BH_BM_クエリー" localSheetId="4">#REF!$C$1:$K$2</definedName><definedName name="BH_BM_クエリー" localSheetId="3">#REF!$C$1:$K$2</definedName><definedName name="BH_BM_クエリー">#REF!$C$1:$K$2</definedName><definedName name="Blank_Title">Bid_Sheet!$N$19</definedName><definedName name="BM_XRateEdit">SH33TJSERR4</definedName><definedName name="bottomMaterials" localSheetId="1">&apos;Material &apos;!$D$95</definedName><definedName name="bottomMaterials" localSheetId="4">#REF!$D$75</definedName><definedName name="bottomMaterials" localSheetId="3">#REF!$D$83</definedName><definedName name="bottomMaterials">#REF!$D$83</definedName><definedName name="bottomPC" localSheetId="4">#REF!$B$30</definedName><definedName name="bottomPC" localSheetId="3">#REF!$B$30</definedName><definedName name="bottomPC">#REF!$B$30</definedName><definedName name="bottomProcesses" localSheetId="2">&apos;Manufacturing costs &apos;!$D$33</definedName><definedName name="bottomProcesses">#REF!$D$35</definedName><definedName name="bottomSBMInvent">&apos;SBM inventory&apos;!$D$27</definedName><definedName name="bottomTools" localSheetId="2">#REF!$C$101</definedName><definedName name="bottomTools" localSheetId="1">#REF!$C$101</definedName><definedName name="bottomTools" localSheetId="3">&apos;SBM-SEKOF-FWZ&apos;!$C$207</definedName><definedName name="bottomTools">#REF!$C$105</definedName><definedName name="BP_クエリー" localSheetId="4">#REF!$C$1:$K$144</definedName><definedName name="BP_クエリー" localSheetId="3">#REF!$C$1:$K$144</definedName><definedName name="BP_クエリー">#REF!$C$1:$K$144</definedName><definedName name="BR">&apos;Assumptions sheet SBM&apos;!$V$8:$V$34</definedName><definedName name="BR_クエリー" localSheetId="4">#REF!$I$3:$X$130</definedName><definedName name="BR_クエリー" localSheetId="3">#REF!$I$3:$X$130</definedName><definedName name="BR_クエリー">#REF!$I$3:$X$130</definedName><definedName name="Breite1" localSheetId="4">#REF!$M$24</definedName><definedName name="Breite1" localSheetId="3">#REF!$M$24</definedName><definedName name="Breite1">#REF!$M$24</definedName><definedName name="Breite11" localSheetId="4">#REF!$M$27</definedName><definedName name="Breite11" localSheetId="3">#REF!$M$27</definedName><definedName name="Breite11">#REF!$M$27</definedName><definedName name="Breite12" localSheetId="4">#REF!$M$28</definedName><definedName name="Breite12" localSheetId="3">#REF!$M$28</definedName><definedName name="Breite12">#REF!$M$28</definedName><definedName name="Breite13" localSheetId="4">#REF!$M$29</definedName><definedName name="Breite13" localSheetId="3">#REF!$M$29</definedName><definedName name="Breite13">#REF!$M$29</definedName><definedName name="Breite14" localSheetId="4">#REF!$M$30</definedName><definedName name="Breite14" localSheetId="3">#REF!$M$30</definedName><definedName name="Breite14">#REF!$M$30</definedName><definedName name="Breite15" localSheetId="4">#REF!$M$31</definedName><definedName name="Breite15" localSheetId="3">#REF!$M$31</definedName><definedName name="Breite15">#REF!$M$31</definedName><definedName name="Breite16" localSheetId="4">#REF!$M$32</definedName><definedName name="Breite16" localSheetId="3">#REF!$M$32</definedName><definedName name="Breite16">#REF!$M$32</definedName><definedName name="Breite17" localSheetId="4">#REF!$M$33</definedName><definedName name="Breite17" localSheetId="3">#REF!$M$33</definedName><definedName name="Breite17">#REF!$M$33</definedName><definedName name="Breite18" localSheetId="4">#REF!$M$34</definedName><definedName name="Breite18" localSheetId="3">#REF!$M$34</definedName><definedName name="Breite18">#REF!$M$34</definedName><definedName name="Breite19" localSheetId="4">#REF!$M$35</definedName><definedName name="Breite19" localSheetId="3">#REF!$M$35</definedName><definedName name="Breite19">#REF!$M$35</definedName><definedName name="Breite2" localSheetId="4">#REF!$M$25</definedName><definedName name="Breite2" localSheetId="3">#REF!$M$25</definedName><definedName name="Breite2">#REF!$M$25</definedName><definedName name="Breite20" localSheetId="4">#REF!$M$36</definedName><definedName name="Breite20" localSheetId="3">#REF!$M$36</definedName><definedName name="Breite20">#REF!$M$36</definedName><definedName name="BT_クエリー" localSheetId="4">#REF!$C$1:$J$120</definedName><definedName name="BT_クエリー" localSheetId="3">#REF!$C$1:$J$120</definedName><definedName name="BT_クエリー">#REF!$C$1:$J$120</definedName><definedName name="BU_BV_クエリー" localSheetId="4">#REF!$C$1:$J$13</definedName><definedName name="BU_BV_クエリー" localSheetId="3">#REF!$C$1:$J$13</definedName><definedName name="BU_BV_クエリー">#REF!$C$1:$J$13</definedName><definedName name="Button_1">&quot;S3N_目次_List&quot;</definedName><definedName name="BX_BZ_クエリー" localSheetId="4">#REF!$C$1:$K$34</definedName><definedName name="BX_BZ_クエリー" localSheetId="3">#REF!$C$1:$K$34</definedName><definedName name="BX_BZ_クエリー">#REF!$C$1:$K$34</definedName><definedName name="bzd">&apos;F_補助部門費①&apos;!$B$703</definedName><definedName name="bzf">&apos;F_補助部門費①&apos;!$CO$3</definedName><definedName name="C00___間接_____" localSheetId="4">#REF!$A$1</definedName><definedName name="C00___間接_____" localSheetId="3">#REF!$A$1</definedName><definedName name="C00___間接_____">#REF!$A$1</definedName><definedName name="c0l">#REF!</definedName><definedName name="CA">&apos;Assumptions sheet SBM&apos;!$AP$8:$AP$20</definedName><definedName name="CC">&apos;LCD(SEG)回路組立&apos;!$B$1:$AE$58</definedName><definedName name="CCC">&apos;F_補助部門費①&apos;!$B$703</definedName><definedName name="cccc">&apos;LCD(SEG)回路組立&apos;!$B$1:$AE$58</definedName><definedName name="CCCCCC">#REF!$I$944:$I$968</definedName><definedName name="CCCCCCCCC">&apos;F_補助部門費①&apos;!$HF$1503:$HW$1544</definedName><definedName name="cf">#REF!</definedName><definedName name="ｃｇｈ">&apos;F_補助部門費①&apos;!$B$303</definedName><definedName name="CH">&apos;Assumptions sheet SBM&apos;!$BP$8:$BP$33</definedName><definedName name="CINS.KEIGI4">#REF!</definedName><definedName name="ｃｊ">&apos;F_補助部門費①&apos;!$B$253</definedName><definedName name="ｃｍｈ">&apos;F_補助部門費①&apos;!$B$353</definedName><definedName name="cmj" localSheetId="4">#REF!</definedName><definedName name="cmj" localSheetId="3">#REF!</definedName><definedName name="cmj">#REF!</definedName><definedName name="CMON" localSheetId="4">#REF!$I$7</definedName><definedName name="CMON" localSheetId="3">#REF!$I$7</definedName><definedName name="CMON">#REF!$I$7</definedName><definedName name="CMON_TNS" localSheetId="4">#REF!$Q$10</definedName><definedName name="CMON_TNS" localSheetId="3">#REF!$Q$10</definedName><definedName name="CMON_TNS">#REF!$Q$10</definedName><definedName name="CN">&apos;Assumptions sheet SBM&apos;!$X$8:$X$38</definedName><definedName name="code">&apos;段ﾎﾞｰﾙ箱図番･荷姿ｺｰﾄﾞ&apos;!$G$1:$J$65536</definedName><definedName name="coef" localSheetId="4">#REF!</definedName><definedName name="coef" localSheetId="3">#REF!</definedName><definedName name="coef">#REF!</definedName><definedName name="col">#REF!</definedName><definedName name="Col2">#REF!</definedName><definedName name="col3">#REF!</definedName><definedName name="col4">#REF!</definedName><definedName name="CON_N" localSheetId="4">#REF!$BI$5</definedName><definedName name="CON_N" localSheetId="3">#REF!$BI$5</definedName><definedName name="CON_N">#REF!$BI$5</definedName><definedName name="coutlavge" localSheetId="4">#REF!</definedName><definedName name="coutlavge" localSheetId="3">#REF!</definedName><definedName name="coutlavge">#REF!</definedName><definedName name="CTR1" localSheetId="4">#REF!$B$2:$R$32</definedName><definedName name="CTR1" localSheetId="3">#REF!$B$2:$R$32</definedName><definedName name="CTR1">#REF!$B$2:$R$32</definedName><definedName name="CTR2" localSheetId="4">#REF!$T$2:$AJ$20</definedName><definedName name="CTR2" localSheetId="3">#REF!$T$2:$AJ$20</definedName><definedName name="CTR2">#REF!$T$2:$AJ$20</definedName><definedName name="currency_range">OFFSET(&apos;2. Definitions&apos;!$E$6,0,0,COUNTA(&apos;2. Definitions&apos;!$E$6:$E65335),1)</definedName><definedName name="CVCV">#REF!$A$106</definedName><definedName name="CW最終" localSheetId="4">#REF!$A$1:$P$2589</definedName><definedName name="CW最終" localSheetId="3">#REF!$A$1:$P$2589</definedName><definedName name="CW最終">#REF!$A$1:$P$2589</definedName><definedName name="CZ">&apos;Assumptions sheet SBM&apos;!$BZ$8:$BZ$21</definedName><definedName name="C路">#REF!$C$10</definedName><definedName name="D00___製造_____" localSheetId="4">#REF!$A$1</definedName><definedName name="D00___製造_____" localSheetId="3">#REF!$A$1</definedName><definedName name="D00___製造_____">#REF!$A$1</definedName><definedName name="D01_製造費_58U" localSheetId="4">#REF!$A$3</definedName><definedName name="D01_製造費_58U" localSheetId="3">#REF!$A$3</definedName><definedName name="D01_製造費_58U">#REF!$A$3</definedName><definedName name="D02_製造費_58D" localSheetId="4">#REF!$W$3</definedName><definedName name="D02_製造費_58D" localSheetId="3">#REF!$W$3</definedName><definedName name="D02_製造費_58D">#REF!$W$3</definedName><definedName name="D03_製造費_58T" localSheetId="4">#REF!$AS$3</definedName><definedName name="D03_製造費_58T" localSheetId="3">#REF!$AS$3</definedName><definedName name="D03_製造費_58T">#REF!$AS$3</definedName><definedName name="D04_YUｾｲｿ58" localSheetId="4">#REF!$BF$72</definedName><definedName name="D04_YUｾｲｿ58" localSheetId="3">#REF!$BF$72</definedName><definedName name="D04_YUｾｲｿ58">#REF!$BF$72</definedName><definedName name="D05_LCD予算" localSheetId="4">#REF!$BZ$104</definedName><definedName name="D05_LCD予算" localSheetId="3">#REF!$BZ$104</definedName><definedName name="D05_LCD予算">#REF!$BZ$104</definedName><definedName name="_xlnm.Database" localSheetId="4">#REF!$A$1:$Z$43</definedName><definedName name="_xlnm.Database" localSheetId="3">#REF!$A$1:$Z$43</definedName><definedName name="_xlnm.Database">#REF!$A$1:$Z$43</definedName><definedName name="datacopy">#REF!$AA$1:$AU$26</definedName><definedName name="DateIssued" localSheetId="4">#REF!$F$5</definedName><definedName name="DateIssued" localSheetId="3">#REF!$F$5</definedName><definedName name="DateIssued">#REF!$F$5</definedName><definedName name="DD" localSheetId="4">#REF!</definedName><definedName name="DD" localSheetId="3">#REF!</definedName><definedName name="DD">#REF!</definedName><definedName name="DDD" localSheetId="4">#REF!$D$944:$W$968</definedName><definedName name="DDD" localSheetId="3">#REF!$D$944:$W$968</definedName><definedName name="DDD">#REF!$D$944:$W$968</definedName><definedName name="ｄｄｄｄ">&apos;F_補助部門費①&apos;!$HF$1503:$HW$1544</definedName><definedName name="DDDDD">&apos;F_補助部門費①&apos;!$B$253</definedName><definedName name="DDDDDD">#REF!$E$944:$E$968</definedName><definedName name="DDFF">#REF!$A$1146</definedName><definedName name="DDFFFF">#REF!$U$225</definedName><definedName name="DE">&apos;Assumptions sheet SBM&apos;!$Z$8:$Z$23</definedName><definedName name="Delete_Row" localSheetId="4">#REF!</definedName><definedName name="Delete_Row" localSheetId="3">#REF!</definedName><definedName name="Delete_Row">#REF!</definedName><definedName name="DETA">&apos;DETA1121ｋｋｋ&apos;!$A$1:$Q$196</definedName><definedName name="df" localSheetId="4">#REF!</definedName><definedName name="df" localSheetId="3">#REF!</definedName><definedName name="df">#REF!</definedName><definedName name="DFDF" localSheetId="4">#REF!$E$944:$E$968</definedName><definedName name="DFDF" localSheetId="3">#REF!$E$944:$E$968</definedName><definedName name="DFDF">#REF!$E$944:$E$968</definedName><definedName name="dfewpveb">&apos;F_補助部門費①&apos;!$HF$1503:$HW$1544</definedName><definedName name="ｄｈｘｚｆ">&apos;F_補助部門費①&apos;!$B$103</definedName><definedName name="DIDJFDLFJISEL">#REF!</definedName><definedName name="DIENSL">#REF!</definedName><definedName name="DILSJNBEKSODJSLZ" localSheetId="4">#REF!</definedName><definedName name="DILSJNBEKSODJSLZ" localSheetId="3">#REF!</definedName><definedName name="DILSJNBEKSODJSLZ">#REF!</definedName><definedName name="DINELSF">#REF!</definedName><definedName name="DINELSR">#REF!</definedName><definedName name="DINGLS">#REF!</definedName><definedName name="DINWL">#REF!</definedName><definedName name="DK">&apos;Assumptions sheet SBM&apos;!$Y$8:$Y$12</definedName><definedName name="DKDK">&apos;F_補助部門費①&apos;!$C$3:$CO$600</definedName><definedName name="DMON" localSheetId="4">#REF!$D$5</definedName><definedName name="DMON" localSheetId="3">#REF!$D$5</definedName><definedName name="DMON">#REF!$D$5</definedName><definedName name="DMON_TNS" localSheetId="4">#REF!$D$10</definedName><definedName name="DMON_TNS" localSheetId="3">#REF!$D$10</definedName><definedName name="DMON_TNS">#REF!$D$10</definedName><definedName name="DRHYJYFSDRTYHJT" localSheetId="4">#REF!</definedName><definedName name="DRHYJYFSDRTYHJT" localSheetId="3">#REF!</definedName><definedName name="DRHYJYFSDRTYHJT">#REF!</definedName><definedName name="DWG_A" localSheetId="4">#REF!$G$15:$G$186</definedName><definedName name="DWG_A" localSheetId="3">#REF!$G$15:$G$186</definedName><definedName name="DWG_A">#REF!$G$15:$G$186</definedName><definedName name="DX_Tri" localSheetId="4">#REF!$C$3:$G$286</definedName><definedName name="DX_Tri" localSheetId="3">#REF!$C$3:$G$286</definedName><definedName name="DX_Tri">#REF!$C$3:$G$286</definedName><definedName name="E00___分解_____" localSheetId="4">#REF!$A$1</definedName><definedName name="E00___分解_____" localSheetId="3">#REF!$A$1</definedName><definedName name="E00___分解_____">#REF!$A$1</definedName><definedName name="E01_02_04_分解" localSheetId="4">#REF!$A$3</definedName><definedName name="E01_02_04_分解" localSheetId="3">#REF!$A$3</definedName><definedName name="E01_02_04_分解">#REF!$A$3</definedName><definedName name="E02_02_05_分解" localSheetId="4">#REF!$A$108</definedName><definedName name="E02_02_05_分解" localSheetId="3">#REF!$A$108</definedName><definedName name="E02_02_05_分解">#REF!$A$108</definedName><definedName name="E03_02_06_分解" localSheetId="4">#REF!$A$211</definedName><definedName name="E03_02_06_分解" localSheetId="3">#REF!$A$211</definedName><definedName name="E03_02_06_分解">#REF!$A$211</definedName><definedName name="E04_02_07_分解" localSheetId="4">#REF!$A$314</definedName><definedName name="E04_02_07_分解" localSheetId="3">#REF!$A$314</definedName><definedName name="E04_02_07_分解">#REF!$A$314</definedName><definedName name="E05_02_08_分解" localSheetId="4">#REF!$A$417</definedName><definedName name="E05_02_08_分解" localSheetId="3">#REF!$A$417</definedName><definedName name="E05_02_08_分解">#REF!$A$417</definedName><definedName name="E06_02_09_分解" localSheetId="4">#REF!$A$520</definedName><definedName name="E06_02_09_分解" localSheetId="3">#REF!$A$520</definedName><definedName name="E06_02_09_分解">#REF!$A$520</definedName><definedName name="E07_02_10_分解" localSheetId="4">#REF!$A$623</definedName><definedName name="E07_02_10_分解" localSheetId="3">#REF!$A$623</definedName><definedName name="E07_02_10_分解">#REF!$A$623</definedName><definedName name="E08_02_11_分解" localSheetId="4">#REF!$A$726</definedName><definedName name="E08_02_11_分解" localSheetId="3">#REF!$A$726</definedName><definedName name="E08_02_11_分解">#REF!$A$726</definedName><definedName name="E09_02_12_分解" localSheetId="4">#REF!$A$829</definedName><definedName name="E09_02_12_分解" localSheetId="3">#REF!$A$829</definedName><definedName name="E09_02_12_分解">#REF!$A$829</definedName><definedName name="E10_03_01_分解" localSheetId="4">#REF!$A$932</definedName><definedName name="E10_03_01_分解" localSheetId="3">#REF!$A$932</definedName><definedName name="E10_03_01_分解">#REF!$A$932</definedName><definedName name="E11_03_02_分解" localSheetId="4">#REF!$A$1035</definedName><definedName name="E11_03_02_分解" localSheetId="3">#REF!$A$1035</definedName><definedName name="E11_03_02_分解">#REF!$A$1035</definedName><definedName name="E12_03_03_分解" localSheetId="4">#REF!$A$1138</definedName><definedName name="E12_03_03_分解" localSheetId="3">#REF!$A$1138</definedName><definedName name="E12_03_03_分解">#REF!$A$1138</definedName><definedName name="E13_58分解TOTAL" localSheetId="4">#REF!$N$1242</definedName><definedName name="E13_58分解TOTAL" localSheetId="3">#REF!$N$1242</definedName><definedName name="E13_58分解TOTAL">#REF!$N$1242</definedName><definedName name="EDFVB">&apos;F_補助部門費①&apos;!$B$753</definedName><definedName name="EE" localSheetId="4">#REF!</definedName><definedName name="EE" localSheetId="3">#REF!</definedName><definedName name="EE">#REF!</definedName><definedName name="EE2QE">#REF!$I$944:$I$968</definedName><definedName name="EEE" localSheetId="4">#REF!$I$944:$I$968</definedName><definedName name="EEE" localSheetId="3">#REF!$I$944:$I$968</definedName><definedName name="EEE">#REF!$I$944:$I$968</definedName><definedName name="EEEE">#REF!$I$944:$I$968</definedName><definedName name="EEEEE">&apos;F_補助部門費①&apos;!$CO$603</definedName><definedName name="EEEEEE">#REF!$I$944:$I$968</definedName><definedName name="EEEEEEE">#REF!</definedName><definedName name="EEEEEEEE" localSheetId="4">#REF!$D$944:$W$968</definedName><definedName name="EEEEEEEE" localSheetId="3">#REF!$D$944:$W$968</definedName><definedName name="EEEEEEEE">#REF!$D$944:$W$968</definedName><definedName name="EEERRR">#REF!$U$150</definedName><definedName name="EINGK">#REF!</definedName><definedName name="Enable002" localSheetId="4">#REF!$H$36</definedName><definedName name="Enable002" localSheetId="3">#REF!$H$36</definedName><definedName name="Enable002">#REF!$H$36</definedName><definedName name="Enable003" localSheetId="4">#REF!$H$35</definedName><definedName name="Enable003" localSheetId="3">#REF!$H$35</definedName><definedName name="Enable003">#REF!$H$35</definedName><definedName name="ＥＲ">社長報告!$F$158</definedName><definedName name="ERERE">#REF!$D$944:$W$968</definedName><definedName name="ERERER">#REF!$A$1</definedName><definedName name="ERT">#REF!$E$944:$E$968</definedName><definedName name="ERTY" localSheetId="4">#REF!$G$5:$R$5</definedName><definedName name="ERTY" localSheetId="3">#REF!$G$5:$R$5</definedName><definedName name="ERTY">#REF!$G$5:$R$5</definedName><definedName name="ERU">&apos;Revenue Plan A&apos;!$L$1</definedName><definedName name="ES">&apos;Assumptions sheet SBM&apos;!$BU$8:$BU$57</definedName><definedName name="Excel_BuiltIn__FilterDatabase_3" localSheetId="4">#REF!$G$6:$J$276</definedName><definedName name="Excel_BuiltIn__FilterDatabase_3" localSheetId="3">#REF!$G$6:$J$276</definedName><definedName name="Excel_BuiltIn__FilterDatabase_3">#REF!$G$6:$J$276</definedName><definedName name="Excel_BuiltIn__FilterDatabase_4" localSheetId="4">#REF!</definedName><definedName name="Excel_BuiltIn__FilterDatabase_4" localSheetId="3">#REF!</definedName><definedName name="Excel_BuiltIn__FilterDatabase_4">#REF!</definedName><definedName name="Excel_BuiltIn_Print_Area">NA()</definedName><definedName name="Excel_BuiltIn_Print_Area_1_1" localSheetId="4">(#REF!$A$1:$K$56,#REF!$HF$1503:$HW$1544)</definedName><definedName name="Excel_BuiltIn_Print_Area_1_1" localSheetId="3">(#REF!$A$1:$K$56,#REF!$HF$1503:$HW$1544)</definedName><definedName name="Excel_BuiltIn_Print_Area_1_1">(#REF!$A$1:$K$56,#REF!$HF$1503:$HW$1544)</definedName><definedName name="Excel_BuiltIn_Print_Area_2_1">NA()</definedName><definedName name="F00_**補助①***">&apos;F_補助部門費①&apos;!$A$1</definedName><definedName name="F00___補助①___" localSheetId="4">#REF!</definedName><definedName name="F00___補助①___" localSheetId="3">#REF!</definedName><definedName name="F00___補助①___">#REF!</definedName><definedName name="F00___補助①____1" localSheetId="4">#REF!</definedName><definedName name="F00___補助①____1" localSheetId="3">#REF!</definedName><definedName name="F00___補助①____1">#REF!</definedName><definedName name="F01_00_04SDC_S1" localSheetId="4">#REF!</definedName><definedName name="F01_00_04SDC_S1" localSheetId="3">#REF!</definedName><definedName name="F01_00_04SDC_S1">#REF!</definedName><definedName name="F01_02_04SDC_S1" localSheetId="4">#REF!</definedName><definedName name="F01_02_04SDC_S1" localSheetId="3">#REF!</definedName><definedName name="F01_02_04SDC_S1">#REF!</definedName><definedName name="F01_99/04SDC S1">&apos;F_補助部門費①&apos;!$B$3</definedName><definedName name="F01_99_04SDC_S1">NA()</definedName><definedName name="F02_00_05SDC_S1" localSheetId="4">#REF!</definedName><definedName name="F02_00_05SDC_S1" localSheetId="3">#REF!</definedName><definedName name="F02_00_05SDC_S1">#REF!</definedName><definedName name="F02_02_05SDC_S1" localSheetId="4">#REF!</definedName><definedName name="F02_02_05SDC_S1" localSheetId="3">#REF!</definedName><definedName name="F02_02_05SDC_S1">#REF!</definedName><definedName name="F02_99/05SDC S1">&apos;F_補助部門費①&apos;!$B$53</definedName><definedName name="F02_99_05SDC_S1">NA()</definedName><definedName name="F03_00_06SDC_S1" localSheetId="4">#REF!</definedName><definedName name="F03_00_06SDC_S1" localSheetId="3">#REF!</definedName><definedName name="F03_00_06SDC_S1">#REF!</definedName><definedName name="F03_02_06SDC_S1" localSheetId="4">#REF!</definedName><definedName name="F03_02_06SDC_S1" localSheetId="3">#REF!</definedName><definedName name="F03_02_06SDC_S1">#REF!</definedName><definedName name="F03_99/06SDC S1">&apos;F_補助部門費①&apos;!$B$103</definedName><definedName name="F03_99_06SDC_S1">NA()</definedName><definedName name="F04_00_07SDC_S1" localSheetId="4">#REF!</definedName><definedName name="F04_00_07SDC_S1" localSheetId="3">#REF!</definedName><definedName name="F04_00_07SDC_S1">#REF!</definedName><definedName name="F04_02_07SDC_S1" localSheetId="4">#REF!</definedName><definedName name="F04_02_07SDC_S1" localSheetId="3">#REF!</definedName><definedName name="F04_02_07SDC_S1">#REF!</definedName><definedName name="F04_99/07SDC S1">&apos;F_補助部門費①&apos;!$B$153</definedName><definedName name="F04_99_07SDC_S1">NA()</definedName><definedName name="F05_00_08SDC_S1" localSheetId="4">#REF!</definedName><definedName name="F05_00_08SDC_S1" localSheetId="3">#REF!</definedName><definedName name="F05_00_08SDC_S1">#REF!</definedName><definedName name="F05_02_08SDC_S1" localSheetId="4">#REF!</definedName><definedName name="F05_02_08SDC_S1" localSheetId="3">#REF!</definedName><definedName name="F05_02_08SDC_S1">#REF!</definedName><definedName name="F05_99/08SDC S1">&apos;F_補助部門費①&apos;!$B$203</definedName><definedName name="F05_99_08SDC_S1">NA()</definedName><definedName name="F06_00_09SDC_S1" localSheetId="4">#REF!</definedName><definedName name="F06_00_09SDC_S1" localSheetId="3">#REF!</definedName><definedName name="F06_00_09SDC_S1">#REF!</definedName><definedName name="F06_02_09SDC_S1" localSheetId="4">#REF!</definedName><definedName name="F06_02_09SDC_S1" localSheetId="3">#REF!</definedName><definedName name="F06_02_09SDC_S1">#REF!</definedName><definedName name="F06_99/09SDC S1">&apos;F_補助部門費①&apos;!$B$253</definedName><definedName name="F06_99_09SDC_S1">NA()</definedName><definedName name="F07_02_10SDC_S1" localSheetId="4">#REF!</definedName><definedName name="F07_02_10SDC_S1" localSheetId="3">#REF!</definedName><definedName name="F07_02_10SDC_S1">#REF!</definedName><definedName name="F07_99/10SDC S1">&apos;F_補助部門費①&apos;!$B$303</definedName><definedName name="F07_99_10SDC_S1">NA()</definedName><definedName name="F08_02_11SDC_S1" localSheetId="4">#REF!</definedName><definedName name="F08_02_11SDC_S1" localSheetId="3">#REF!</definedName><definedName name="F08_02_11SDC_S1">#REF!</definedName><definedName name="F08_99/11SDC S1">&apos;F_補助部門費①&apos;!$B$353</definedName><definedName name="F08_99_11SDC_S1">NA()</definedName><definedName name="F09_02_12SDC_S1" localSheetId="4">#REF!</definedName><definedName name="F09_02_12SDC_S1" localSheetId="3">#REF!</definedName><definedName name="F09_02_12SDC_S1">#REF!</definedName><definedName name="F09_99/12SDC S1">&apos;F_補助部門費①&apos;!$B$403</definedName><definedName name="F09_99_12SDC_S1">NA()</definedName><definedName name="F10_00/01SDC S1">&apos;F_補助部門費①&apos;!$B$453</definedName><definedName name="F10_00_01SDC_S1">NA()</definedName><definedName name="F10_03_01SDC_S1" localSheetId="4">#REF!</definedName><definedName name="F10_03_01SDC_S1" localSheetId="3">#REF!</definedName><definedName name="F10_03_01SDC_S1">#REF!</definedName><definedName name="F11_00/02SDC S1">&apos;F_補助部門費①&apos;!$B$503</definedName><definedName name="F11_00_02SDC_S1">NA()</definedName><definedName name="F11_03_02SDC_S1" localSheetId="4">#REF!</definedName><definedName name="F11_03_02SDC_S1" localSheetId="3">#REF!</definedName><definedName name="F11_03_02SDC_S1">#REF!</definedName><definedName name="F12_00/03SDC S1">&apos;F_補助部門費①&apos;!$B$553</definedName><definedName name="F12_00_03SDC_S1">NA()</definedName><definedName name="F12_03_03SDC_S1" localSheetId="4">#REF!</definedName><definedName name="F12_03_03SDC_S1" localSheetId="3">#REF!</definedName><definedName name="F12_03_03SDC_S1">#REF!</definedName><definedName name="F13_55U/SDC S1T">&apos;F_補助部門費①&apos;!$B$603</definedName><definedName name="F13_55U_SDC_S1T">NA()</definedName><definedName name="F13_58U_SDC_S1T" localSheetId="4">#REF!</definedName><definedName name="F13_58U_SDC_S1T" localSheetId="3">#REF!</definedName><definedName name="F13_58U_SDC_S1T">#REF!</definedName><definedName name="F14_55D/SDC S1T">&apos;F_補助部門費①&apos;!$B$653</definedName><definedName name="F14_55D_SDC_S1T">NA()</definedName><definedName name="F14_58D_SDC_S1T" localSheetId="4">#REF!</definedName><definedName name="F14_58D_SDC_S1T" localSheetId="3">#REF!</definedName><definedName name="F14_58D_SDC_S1T">#REF!</definedName><definedName name="F15_55A/SDC S1T">&apos;F_補助部門費①&apos;!$B$703</definedName><definedName name="F15_55A_SDC_S1T">NA()</definedName><definedName name="F15_58A_SDC_S1T" localSheetId="4">#REF!$A$2</definedName><definedName name="F15_58A_SDC_S1T" localSheetId="3">#REF!$A$2</definedName><definedName name="F15_58A_SDC_S1T">#REF!$A$2</definedName><definedName name="F16_55部 TOTAL">&apos;F_補助部門費①&apos;!$B$753</definedName><definedName name="F16_55部_TOTAL">NA()</definedName><definedName name="F16_58_M_SDC_S1" localSheetId="4">#REF!</definedName><definedName name="F16_58_M_SDC_S1" localSheetId="3">#REF!</definedName><definedName name="F16_58_M_SDC_S1">#REF!</definedName><definedName name="F17_58_SDC_M_S1" localSheetId="4">#REF!$A$72</definedName><definedName name="F17_58_SDC_M_S1" localSheetId="3">#REF!$A$72</definedName><definedName name="F17_58_SDC_M_S1">#REF!$A$72</definedName><definedName name="F18_02_04SDC_S2" localSheetId="4">#REF!</definedName><definedName name="F18_02_04SDC_S2" localSheetId="3">#REF!</definedName><definedName name="F18_02_04SDC_S2">#REF!</definedName><definedName name="F19_02_05SDC_S2" localSheetId="4">#REF!</definedName><definedName name="F19_02_05SDC_S2" localSheetId="3">#REF!</definedName><definedName name="F19_02_05SDC_S2">#REF!</definedName><definedName name="F20_02_06SDC_S2" localSheetId="4">#REF!</definedName><definedName name="F20_02_06SDC_S2" localSheetId="3">#REF!</definedName><definedName name="F20_02_06SDC_S2">#REF!</definedName><definedName name="F21_02_07SDC_S2" localSheetId="4">#REF!</definedName><definedName name="F21_02_07SDC_S2" localSheetId="3">#REF!</definedName><definedName name="F21_02_07SDC_S2">#REF!</definedName><definedName name="F21_99/04SDC S2">&apos;F_補助部門費①&apos;!$CO$3</definedName><definedName name="F21_99_04SDC_S2">NA()</definedName><definedName name="F22_02_08SDC_S2" localSheetId="4">#REF!</definedName><definedName name="F22_02_08SDC_S2" localSheetId="3">#REF!</definedName><definedName name="F22_02_08SDC_S2">#REF!</definedName><definedName name="F22_99/05SDC S2">&apos;F_補助部門費①&apos;!$CO$53</definedName><definedName name="F22_99_05SDC_S2">NA()</definedName><definedName name="F23_02_09SDC_S2" localSheetId="4">#REF!</definedName><definedName name="F23_02_09SDC_S2" localSheetId="3">#REF!</definedName><definedName name="F23_02_09SDC_S2">#REF!</definedName><definedName name="F23_99/06SDC S2">&apos;F_補助部門費①&apos;!$CO$103</definedName><definedName name="F23_99_06SDC_S2">NA()</definedName><definedName name="F24_02_10SDC_S2" localSheetId="4">#REF!</definedName><definedName name="F24_02_10SDC_S2" localSheetId="3">#REF!</definedName><definedName name="F24_02_10SDC_S2">#REF!</definedName><definedName name="F24_02_11SDC_S2" localSheetId="4">#REF!</definedName><definedName name="F24_02_11SDC_S2" localSheetId="3">#REF!</definedName><definedName name="F24_02_11SDC_S2">#REF!</definedName><definedName name="F24_99/07SDC S2">&apos;F_補助部門費①&apos;!$CO$153</definedName><definedName name="F24_99_07SDC_S2">NA()</definedName><definedName name="F25_02_12SDC_S2" localSheetId="4">#REF!</definedName><definedName name="F25_02_12SDC_S2" localSheetId="3">#REF!</definedName><definedName name="F25_02_12SDC_S2">#REF!</definedName><definedName name="F25_99/08SDC S2">&apos;F_補助部門費①&apos;!$CO$203</definedName><definedName name="F25_99_08SDC_S2">NA()</definedName><definedName name="F26_03_01SDC_S2" localSheetId="4">#REF!</definedName><definedName name="F26_03_01SDC_S2" localSheetId="3">#REF!</definedName><definedName name="F26_03_01SDC_S2">#REF!</definedName><definedName name="F26_99/09SDC S2">&apos;F_補助部門費①&apos;!$CO$253</definedName><definedName name="F26_99_09SDC_S2">NA()</definedName><definedName name="F27_03_02SDC_S2" localSheetId="4">#REF!</definedName><definedName name="F27_03_02SDC_S2" localSheetId="3">#REF!</definedName><definedName name="F27_03_02SDC_S2">#REF!</definedName><definedName name="F27_99/10SDC S2">&apos;F_補助部門費①&apos;!$CO$303</definedName><definedName name="F27_99_10SDC_S2">NA()</definedName><definedName name="F28_03_03SDC_S2" localSheetId="4">#REF!</definedName><definedName name="F28_03_03SDC_S2" localSheetId="3">#REF!</definedName><definedName name="F28_03_03SDC_S2">#REF!</definedName><definedName name="F28_99/11SDC S2">&apos;F_補助部門費①&apos;!$CO$353</definedName><definedName name="F28_99_11SDC_S2">NA()</definedName><definedName name="F29_58U_SDC_S2T" localSheetId="4">#REF!</definedName><definedName name="F29_58U_SDC_S2T" localSheetId="3">#REF!</definedName><definedName name="F29_58U_SDC_S2T">#REF!</definedName><definedName name="F29_99/12SDC S2">&apos;F_補助部門費①&apos;!$CO$403</definedName><definedName name="F29_99_12SDC_S2">NA()</definedName><definedName name="F30_00/01SDC S2">&apos;F_補助部門費①&apos;!$CO$453</definedName><definedName name="F30_00_01SDC_S2">NA()</definedName><definedName name="F30_58D_SDC_S2T" localSheetId="4">#REF!</definedName><definedName name="F30_58D_SDC_S2T" localSheetId="3">#REF!</definedName><definedName name="F30_58D_SDC_S2T">#REF!</definedName><definedName name="F31_00/02SDC S2">&apos;F_補助部門費①&apos;!$CO$503</definedName><definedName name="F31_00_02SDC_S2">NA()</definedName><definedName name="F31_58A_SDC_S2T" localSheetId="4">#REF!$DO$2</definedName><definedName name="F31_58A_SDC_S2T" localSheetId="3">#REF!$DO$2</definedName><definedName name="F31_58A_SDC_S2T">#REF!$DO$2</definedName><definedName name="F32_00/03SDC S2">&apos;F_補助部門費①&apos;!$CO$553</definedName><definedName name="F32_00_03SDC_S2">NA()</definedName><definedName name="F32_58_M_SDC_S2" localSheetId="4">#REF!</definedName><definedName name="F32_58_M_SDC_S2" localSheetId="3">#REF!</definedName><definedName name="F32_58_M_SDC_S2">#REF!</definedName><definedName name="F33_55U/SDC S2T">&apos;F_補助部門費①&apos;!$CO$603</definedName><definedName name="F33_55U_SDC_S2T">NA()</definedName><definedName name="F33_58_SDC_M_S2" localSheetId="4">#REF!$DO$72</definedName><definedName name="F33_58_SDC_M_S2" localSheetId="3">#REF!$DO$72</definedName><definedName name="F33_58_SDC_M_S2">#REF!$DO$72</definedName><definedName name="F34_02_04SDC_S3" localSheetId="4">#REF!</definedName><definedName name="F34_02_04SDC_S3" localSheetId="3">#REF!</definedName><definedName name="F34_02_04SDC_S3">#REF!</definedName><definedName name="F34_55D/SDC S2T">&apos;F_補助部門費①&apos;!$CO$653</definedName><definedName name="F34_55D_SDC_S2T">NA()</definedName><definedName name="F35_02_05SDC_S3" localSheetId="4">#REF!</definedName><definedName name="F35_02_05SDC_S3" localSheetId="3">#REF!</definedName><definedName name="F35_02_05SDC_S3">#REF!</definedName><definedName name="F35_55A/SDC S2T">&apos;F_補助部門費①&apos;!$CO$703</definedName><definedName name="F35_55A_SDC_S2T">NA()</definedName><definedName name="F36_02_06SDC_S3" localSheetId="4">#REF!</definedName><definedName name="F36_02_06SDC_S3" localSheetId="3">#REF!</definedName><definedName name="F36_02_06SDC_S3">#REF!</definedName><definedName name="F37_02_07SDC_S3" localSheetId="4">#REF!</definedName><definedName name="F37_02_07SDC_S3" localSheetId="3">#REF!</definedName><definedName name="F37_02_07SDC_S3">#REF!</definedName><definedName name="F38_02_08SDC_S3" localSheetId="4">#REF!</definedName><definedName name="F38_02_08SDC_S3" localSheetId="3">#REF!</definedName><definedName name="F38_02_08SDC_S3">#REF!</definedName><definedName name="F39_02_09SDC_S3" localSheetId="4">#REF!</definedName><definedName name="F39_02_09SDC_S3" localSheetId="3">#REF!</definedName><definedName name="F39_02_09SDC_S3">#REF!</definedName><definedName name="F40_02_10SDC_S3" localSheetId="4">#REF!</definedName><definedName name="F40_02_10SDC_S3" localSheetId="3">#REF!</definedName><definedName name="F40_02_10SDC_S3">#REF!</definedName><definedName name="F41__SDC_M_S1">NA()</definedName><definedName name="F41_★SDC_M S1">&apos;F_補助部門費①&apos;!$C$3:$CO$600</definedName><definedName name="F41_02_11SDC_S3" localSheetId="4">#REF!</definedName><definedName name="F41_02_11SDC_S3" localSheetId="3">#REF!</definedName><definedName name="F41_02_11SDC_S3">#REF!</definedName><definedName name="F42__SDC_T_S1">NA()</definedName><definedName name="F42_★SDC_T S1">&apos;F_補助部門費①&apos;!$C$603:$CO$750</definedName><definedName name="F42_02_12SDC_S3" localSheetId="4">#REF!</definedName><definedName name="F42_02_12SDC_S3" localSheetId="3">#REF!</definedName><definedName name="F42_02_12SDC_S3">#REF!</definedName><definedName name="F43_03_01SDC_S3" localSheetId="4">#REF!</definedName><definedName name="F43_03_01SDC_S3" localSheetId="3">#REF!</definedName><definedName name="F43_03_01SDC_S3">#REF!</definedName><definedName name="F44_03_02SDC_S3" localSheetId="4">#REF!</definedName><definedName name="F44_03_02SDC_S3" localSheetId="3">#REF!</definedName><definedName name="F44_03_02SDC_S3">#REF!</definedName><definedName name="F45_03_03SDC_S3" localSheetId="4">#REF!</definedName><definedName name="F45_03_03SDC_S3" localSheetId="3">#REF!</definedName><definedName name="F45_03_03SDC_S3">#REF!</definedName><definedName name="F46_58U_SDC_S3T" localSheetId="4">#REF!</definedName><definedName name="F46_58U_SDC_S3T" localSheetId="3">#REF!</definedName><definedName name="F46_58U_SDC_S3T">#REF!</definedName><definedName name="F47_58D_SDC_S3T" localSheetId="4">#REF!</definedName><definedName name="F47_58D_SDC_S3T" localSheetId="3">#REF!</definedName><definedName name="F47_58D_SDC_S3T">#REF!</definedName><definedName name="F48_58A_SDC_S3T" localSheetId="4">#REF!$EI$2</definedName><definedName name="F48_58A_SDC_S3T" localSheetId="3">#REF!$EI$2</definedName><definedName name="F48_58A_SDC_S3T">#REF!$EI$2</definedName><definedName name="F49_58_M_SDC_S3" localSheetId="4">#REF!</definedName><definedName name="F49_58_M_SDC_S3" localSheetId="3">#REF!</definedName><definedName name="F49_58_M_SDC_S3">#REF!</definedName><definedName name="F50_YUﾎｼﾞ58" localSheetId="4">#REF!$GW$145</definedName><definedName name="F50_YUﾎｼﾞ58" localSheetId="3">#REF!$GW$145</definedName><definedName name="F50_YUﾎｼﾞ58">#REF!$GW$145</definedName><definedName name="F51__SDC_M_S2">NA()</definedName><definedName name="F51_☆SDC_M S2">&apos;F_補助部門費①&apos;!$CP$3:$DH$597</definedName><definedName name="F52__SDC_T_S2">NA()</definedName><definedName name="F52_☆SDC_T S2">&apos;F_補助部門費①&apos;!$CP$603:$DH$747</definedName><definedName name="FACTORY" localSheetId="4">#REF!$A$48:$M$48</definedName><definedName name="FACTORY" localSheetId="3">#REF!$A$48:$M$48</definedName><definedName name="FACTORY">#REF!$A$48:$M$48</definedName><definedName name="fcjxg">&apos;F_補助部門費①&apos;!$C$3:$CO$600</definedName><definedName name="FEM_Liste" localSheetId="4">#REF!$A$1:$D$65536</definedName><definedName name="FEM_Liste" localSheetId="3">#REF!$A$1:$D$65536</definedName><definedName name="FEM_Liste">#REF!$A$1:$D$65536</definedName><definedName name="FFF">&apos;LCD(SEG)回路組立&apos;!$AI$1:$AI$6</definedName><definedName name="FFFFF" localSheetId="4">#REF!$I$944:$I$968</definedName><definedName name="FFFFF" localSheetId="3">#REF!$I$944:$I$968</definedName><definedName name="FFFFF">#REF!$I$944:$I$968</definedName><definedName name="FFFFFF">#REF!$E$944:$E$968</definedName><definedName name="FFFFFFFFF">組立費算出シート!$AJ$2:$AJ$7</definedName><definedName name="fg" localSheetId="4">#REF!</definedName><definedName name="fg" localSheetId="3">#REF!</definedName><definedName name="fg">#REF!</definedName><definedName name="FGHJ" localSheetId="4">#REF!$G$5:$R$5</definedName><definedName name="FGHJ" localSheetId="3">#REF!$G$5:$R$5</definedName><definedName name="FGHJ">#REF!$G$5:$R$5</definedName><definedName name="fgx">&apos;F_補助部門費①&apos;!$CO$503</definedName><definedName name="fgﾝx">&apos;F_補助部門費①&apos;!$CP$603:$DH$747</definedName><definedName name="FI">&apos;Assumptions sheet SBM&apos;!$AC$8:$AC$13</definedName><definedName name="fjcx">&apos;F_補助部門費①&apos;!$CO$353</definedName><definedName name="FKRR" localSheetId="4">#REF!$E$944:$E$968</definedName><definedName name="FKRR" localSheetId="3">#REF!$E$944:$E$968</definedName><definedName name="FKRR">#REF!$E$944:$E$968</definedName><definedName name="Folgewerkzeug">&apos;Assumptions sheet&apos;!$O$8:$O$45</definedName><definedName name="FR">&apos;Assumptions sheet SBM&apos;!$AD$8:$AD$111</definedName><definedName name="FR1_A" localSheetId="4">#REF!$B$3:$H$468</definedName><definedName name="FR1_A" localSheetId="3">#REF!$B$3:$H$468</definedName><definedName name="FR1_A">#REF!$B$3:$H$468</definedName><definedName name="fréquencelavage" localSheetId="4">#REF!</definedName><definedName name="fréquencelavage" localSheetId="3">#REF!</definedName><definedName name="fréquencelavage">#REF!</definedName><definedName name="frgtrc" localSheetId="4">#REF!</definedName><definedName name="frgtrc" localSheetId="3">#REF!</definedName><definedName name="frgtrc">#REF!</definedName><definedName name="FY21_Print_Department_Capacity_Plan">#REF!$D$407:$P$414</definedName><definedName name="FY21_Print_Department_Capacity_Plan_R56_volumes_only">#REF!$D$407:$P$414</definedName><definedName name="g">&apos;F_補助部門費①&apos;!$CO$453</definedName><definedName name="G00___補助②___" localSheetId="4">#REF!$A$1</definedName><definedName name="G00___補助②___" localSheetId="3">#REF!$A$1</definedName><definedName name="G00___補助②___">#REF!$A$1</definedName><definedName name="G01_SDC推移_S1" localSheetId="4">#REF!$A$3</definedName><definedName name="G01_SDC推移_S1" localSheetId="3">#REF!$A$3</definedName><definedName name="G01_SDC推移_S1">#REF!$A$3</definedName><definedName name="G02_SDC推移_S2" localSheetId="4">#REF!$AH$93</definedName><definedName name="G02_SDC推移_S2" localSheetId="3">#REF!$AH$93</definedName><definedName name="G02_SDC推移_S2">#REF!$AH$93</definedName><definedName name="G03_02_04SDC_MD" localSheetId="4">#REF!$BD$259</definedName><definedName name="G03_02_04SDC_MD" localSheetId="3">#REF!$BD$259</definedName><definedName name="G03_02_04SDC_MD">#REF!$BD$259</definedName><definedName name="G04_02_05SDC_MD" localSheetId="4">#REF!$BD$363</definedName><definedName name="G04_02_05SDC_MD" localSheetId="3">#REF!$BD$363</definedName><definedName name="G04_02_05SDC_MD">#REF!$BD$363</definedName><definedName name="G05_02_06SDC_MD" localSheetId="4">#REF!$BD$467</definedName><definedName name="G05_02_06SDC_MD" localSheetId="3">#REF!$BD$467</definedName><definedName name="G05_02_06SDC_MD">#REF!$BD$467</definedName><definedName name="G06_02_07SDC_MD" localSheetId="4">#REF!$BD$570</definedName><definedName name="G06_02_07SDC_MD" localSheetId="3">#REF!$BD$570</definedName><definedName name="G06_02_07SDC_MD">#REF!$BD$570</definedName><definedName name="G07_02_08SDC_MD" localSheetId="4">#REF!$BD$673</definedName><definedName name="G07_02_08SDC_MD" localSheetId="3">#REF!$BD$673</definedName><definedName name="G07_02_08SDC_MD">#REF!$BD$673</definedName><definedName name="G08_02_09SDC_MD" localSheetId="4">#REF!$BD$776</definedName><definedName name="G08_02_09SDC_MD" localSheetId="3">#REF!$BD$776</definedName><definedName name="G08_02_09SDC_MD">#REF!$BD$776</definedName><definedName name="G09_02_10SDC_MD" localSheetId="4">#REF!$BD$879</definedName><definedName name="G09_02_10SDC_MD" localSheetId="3">#REF!$BD$879</definedName><definedName name="G09_02_10SDC_MD">#REF!$BD$879</definedName><definedName name="G10_02_11SDC_MD" localSheetId="4">#REF!$BD$982</definedName><definedName name="G10_02_11SDC_MD" localSheetId="3">#REF!$BD$982</definedName><definedName name="G10_02_11SDC_MD">#REF!$BD$982</definedName><definedName name="G11_02_12SDC_MD" localSheetId="4">#REF!$BD$1085</definedName><definedName name="G11_02_12SDC_MD" localSheetId="3">#REF!$BD$1085</definedName><definedName name="G11_02_12SDC_MD">#REF!$BD$1085</definedName><definedName name="G12_03_01SDC_MD" localSheetId="4">#REF!$BD$1188</definedName><definedName name="G12_03_01SDC_MD" localSheetId="3">#REF!$BD$1188</definedName><definedName name="G12_03_01SDC_MD">#REF!$BD$1188</definedName><definedName name="G13_03_02SDC_MD" localSheetId="4">#REF!$BD$1291</definedName><definedName name="G13_03_02SDC_MD" localSheetId="3">#REF!$BD$1291</definedName><definedName name="G13_03_02SDC_MD">#REF!$BD$1291</definedName><definedName name="G14_03_03SDC_MD" localSheetId="4">#REF!$BD$1394</definedName><definedName name="G14_03_03SDC_MD" localSheetId="3">#REF!$BD$1394</definedName><definedName name="G14_03_03SDC_MD">#REF!$BD$1394</definedName><definedName name="GB">&apos;Assumptions sheet SBM&apos;!$AF$8:$AF$106</definedName><definedName name="gch">&apos;F_補助部門費①&apos;!$CO$653</definedName><definedName name="gcm">&apos;F_補助部門費①&apos;!$B$3</definedName><definedName name="gfﾝ">&apos;F_補助部門費①&apos;!$CO$403</definedName><definedName name="ＧＧ" localSheetId="4">#REF!</definedName><definedName name="ＧＧ" localSheetId="3">#REF!</definedName><definedName name="ＧＧ">#REF!</definedName><definedName name="GGG" localSheetId="4">#REF!$AM$1:$AM$6</definedName><definedName name="GGG" localSheetId="3">#REF!$AM$1:$AM$6</definedName><definedName name="GGG">#REF!$AM$1:$AM$6</definedName><definedName name="GGGG">&apos;F_補助部門費①&apos;!$A$1</definedName><definedName name="GGGGG">&apos;F_補助部門費①&apos;!$CO$453</definedName><definedName name="GGGGGG">#REF!$AN$278</definedName><definedName name="GGGGGGG">#REF!$D$944:$W$968</definedName><definedName name="GGGGGGGG">&apos;F_補助部門費①&apos;!$B$553</definedName><definedName name="GGGGGGGGGG">&apos;LCD(SEG)回路組立&apos;!$AI$1:$AI$6</definedName><definedName name="GGGGGGGGGGG">#REF!$D$944:$W$968</definedName><definedName name="GGGGGGGGGGGG">#REF!$I$944:$I$968</definedName><definedName name="GGHH">#REF!$A$210</definedName><definedName name="GGHHH">#REF!$A$1250</definedName><definedName name="ｇｈ">&apos;F_補助部門費①&apos;!$B$153</definedName><definedName name="GHGHGHG">#REF!$E$944:$E$968</definedName><definedName name="GHJK">#REF!</definedName><definedName name="ｇｈれｗか。ｈｗｊ">&apos;F_補助部門費①&apos;!$CO$653</definedName><definedName name="ｇｈれｗか_ｈｗｊ">NA()</definedName><definedName name="ｇｋ">#REF!</definedName><definedName name="ｇｋｃｈ">&apos;F_補助部門費①&apos;!$B$403</definedName><definedName name="GKGKGK">&apos;F_補助部門費①&apos;!$C$603:$CO$750</definedName><definedName name="gmpgtrt">#REF!</definedName><definedName name="GR">&apos;Assumptions sheet SBM&apos;!$AE$8:$AE$59</definedName><definedName name="ｇｒｗｈぐ">&apos;F_補助部門費①&apos;!$B$503</definedName><definedName name="ｇこ__ｇらｈ">NA()</definedName><definedName name="ｇこ・・ｇらｈ">&apos;F_補助部門費①&apos;!$CO$103</definedName><definedName name="ｇらｋ">&apos;F_補助部門費①&apos;!$CP$3:$DH$597</definedName><definedName name="ｇらｗ">&apos;F_補助部門費①&apos;!$B$653</definedName><definedName name="gﾝs">&apos;F_補助部門費①&apos;!$B$453</definedName><definedName name="h">Description!$I$5</definedName><definedName name="H00___検証_____" localSheetId="4">#REF!$A$1</definedName><definedName name="H00___検証_____" localSheetId="3">#REF!$A$1</definedName><definedName name="H00___検証_____">#REF!$A$1</definedName><definedName name="H01_労務費_対比" localSheetId="4">#REF!$A$3</definedName><definedName name="H01_労務費_対比" localSheetId="3">#REF!$A$3</definedName><definedName name="H01_労務費_対比">#REF!$A$3</definedName><definedName name="H02_経_費_対比" localSheetId="4">#REF!$A$63</definedName><definedName name="H02_経_費_対比" localSheetId="3">#REF!$A$63</definedName><definedName name="H02_経_費_対比">#REF!$A$63</definedName><definedName name="H03_加工費_対比" localSheetId="4">#REF!$T$123</definedName><definedName name="H03_加工費_対比" localSheetId="3">#REF!$T$123</definedName><definedName name="H03_加工費_対比">#REF!$T$123</definedName><definedName name="ham508">#REF!</definedName><definedName name="HB" localSheetId="4">#REF!$Q$72:$Y$74</definedName><definedName name="HB" localSheetId="3">#REF!$Q$72:$Y$74</definedName><definedName name="HB">#REF!$Q$72:$Y$74</definedName><definedName name="hdxf">&apos;F_補助部門費①&apos;!$C$603:$CO$750</definedName><definedName name="hf">&apos;F_補助部門費①&apos;!$A$1</definedName><definedName name="HF1_HARN">#N/A</definedName><definedName name="HFHFHF">#REF!$A$1</definedName><definedName name="hfm">#REF!</definedName><definedName name="hgc">&apos;F_補助部門費①&apos;!$CO$203</definedName><definedName name="HGF">#REF!$I$944:$I$968</definedName><definedName name="HH" localSheetId="4">#REF!$B$1:$AE$58</definedName><definedName name="HH" localSheetId="3">#REF!$B$1:$AE$58</definedName><definedName name="HH">#REF!$B$1:$AE$58</definedName><definedName name="HHHH">&apos;F_補助部門費①&apos;!$CO$403</definedName><definedName name="HHHHHH">&apos;F_補助部門費①&apos;!$B$303</definedName><definedName name="HHHHHHHH">&apos;F_補助部門費①&apos;!$B$53</definedName><definedName name="hikaku" localSheetId="4">undefined!SH33TJSERRX</definedName><definedName name="hikaku" localSheetId="3">undefined!SH33TJSERRX</definedName><definedName name="hikaku">undefined!SH33TJSERRX</definedName><definedName name="ＨＪ" localSheetId="4">#REF!</definedName><definedName name="ＨＪ" localSheetId="3">#REF!</definedName><definedName name="ＨＪ">#REF!</definedName><definedName name="HJHJHJ">#REF!</definedName><definedName name="ho">#REF!</definedName><definedName name="Höhe1" localSheetId="4">#REF!$Q$24</definedName><definedName name="Höhe1" localSheetId="3">#REF!$Q$24</definedName><definedName name="Höhe1">#REF!$Q$24</definedName><definedName name="Höhe11" localSheetId="4">#REF!$Q$27</definedName><definedName name="Höhe11" localSheetId="3">#REF!$Q$27</definedName><definedName name="Höhe11">#REF!$Q$27</definedName><definedName name="Höhe12" localSheetId="4">#REF!$Q$28</definedName><definedName name="Höhe12" localSheetId="3">#REF!$Q$28</definedName><definedName name="Höhe12">#REF!$Q$28</definedName><definedName name="Höhe13" localSheetId="4">#REF!$Q$29</definedName><definedName name="Höhe13" localSheetId="3">#REF!$Q$29</definedName><definedName name="Höhe13">#REF!$Q$29</definedName><definedName name="Höhe14" localSheetId="4">#REF!$Q$30</definedName><definedName name="Höhe14" localSheetId="3">#REF!$Q$30</definedName><definedName name="Höhe14">#REF!$Q$30</definedName><definedName name="Höhe15" localSheetId="4">#REF!$Q$31</definedName><definedName name="Höhe15" localSheetId="3">#REF!$Q$31</definedName><definedName name="Höhe15">#REF!$Q$31</definedName><definedName name="Höhe16" localSheetId="4">#REF!$Q$32</definedName><definedName name="Höhe16" localSheetId="3">#REF!$Q$32</definedName><definedName name="Höhe16">#REF!$Q$32</definedName><definedName name="Höhe17" localSheetId="4">#REF!$Q$33</definedName><definedName name="Höhe17" localSheetId="3">#REF!$Q$33</definedName><definedName name="Höhe17">#REF!$Q$33</definedName><definedName name="Höhe18" localSheetId="4">#REF!$Q$34</definedName><definedName name="Höhe18" localSheetId="3">#REF!$Q$34</definedName><definedName name="Höhe18">#REF!$Q$34</definedName><definedName name="Höhe19" localSheetId="4">#REF!$Q$35</definedName><definedName name="Höhe19" localSheetId="3">#REF!$Q$35</definedName><definedName name="Höhe19">#REF!$Q$35</definedName><definedName name="Höhe2" localSheetId="4">#REF!$Q$25</definedName><definedName name="Höhe2" localSheetId="3">#REF!$Q$25</definedName><definedName name="Höhe2">#REF!$Q$25</definedName><definedName name="Höhe20" localSheetId="4">#REF!$Q$36</definedName><definedName name="Höhe20" localSheetId="3">#REF!$Q$36</definedName><definedName name="Höhe20">#REF!$Q$36</definedName><definedName name="HR">&apos;Assumptions sheet SBM&apos;!$AQ$8:$AQ$28</definedName><definedName name="hrts">#REF!</definedName><definedName name="HSD">組立費算出シート!$AJ$2:$AJ$7</definedName><definedName name="HU">&apos;Assumptions sheet SBM&apos;!$CD$8:$CD$46</definedName><definedName name="hx">&apos;F_補助部門費①&apos;!$CO$553</definedName><definedName name="HYO_A" localSheetId="4">#REF!$B$14:$AC$571</definedName><definedName name="HYO_A" localSheetId="3">#REF!$B$14:$AC$571</definedName><definedName name="HYO_A">#REF!$B$14:$AC$571</definedName><definedName name="ｈんｇ_あ">NA()</definedName><definedName name="ｈんｇ・あ">&apos;F_補助部門費①&apos;!$CO$3</definedName><definedName name="I00___報告_____" localSheetId="4">#REF!$A$1</definedName><definedName name="I00___報告_____" localSheetId="3">#REF!$A$1</definedName><definedName name="I00___報告_____">#REF!$A$1</definedName><definedName name="I01_02_04_SDC" localSheetId="4">#REF!$A$3</definedName><definedName name="I01_02_04_SDC" localSheetId="3">#REF!$A$3</definedName><definedName name="I01_02_04_SDC">#REF!$A$3</definedName><definedName name="I02_02_05_SDC" localSheetId="4">#REF!$A$106</definedName><definedName name="I02_02_05_SDC" localSheetId="3">#REF!$A$106</definedName><definedName name="I02_02_05_SDC">#REF!$A$106</definedName><definedName name="I03_02_06_SDC" localSheetId="4">#REF!$A$209</definedName><definedName name="I03_02_06_SDC" localSheetId="3">#REF!$A$209</definedName><definedName name="I03_02_06_SDC">#REF!$A$209</definedName><definedName name="I04_02_07_SDC" localSheetId="4">#REF!$A$312</definedName><definedName name="I04_02_07_SDC" localSheetId="3">#REF!$A$312</definedName><definedName name="I04_02_07_SDC">#REF!$A$312</definedName><definedName name="I05_02_08_SDC" localSheetId="4">#REF!$A$415</definedName><definedName name="I05_02_08_SDC" localSheetId="3">#REF!$A$415</definedName><definedName name="I05_02_08_SDC">#REF!$A$415</definedName><definedName name="I06_02_09_SDC" localSheetId="4">#REF!$A$518</definedName><definedName name="I06_02_09_SDC" localSheetId="3">#REF!$A$518</definedName><definedName name="I06_02_09_SDC">#REF!$A$518</definedName><definedName name="I07_02_10_SDC" localSheetId="4">#REF!$A$621</definedName><definedName name="I07_02_10_SDC" localSheetId="3">#REF!$A$621</definedName><definedName name="I07_02_10_SDC">#REF!$A$621</definedName><definedName name="I08_02_11_SDC" localSheetId="4">#REF!$A$724</definedName><definedName name="I08_02_11_SDC" localSheetId="3">#REF!$A$724</definedName><definedName name="I08_02_11_SDC">#REF!$A$724</definedName><definedName name="I09_02_12_SDC" localSheetId="4">#REF!$A$827</definedName><definedName name="I09_02_12_SDC" localSheetId="3">#REF!$A$827</definedName><definedName name="I09_02_12_SDC">#REF!$A$827</definedName><definedName name="I10_03_01_SDC" localSheetId="4">#REF!$A$930</definedName><definedName name="I10_03_01_SDC" localSheetId="3">#REF!$A$930</definedName><definedName name="I10_03_01_SDC">#REF!$A$930</definedName><definedName name="I11_03_02_SDC" localSheetId="4">#REF!$A$1033</definedName><definedName name="I11_03_02_SDC" localSheetId="3">#REF!$A$1033</definedName><definedName name="I11_03_02_SDC">#REF!$A$1033</definedName><definedName name="I12_03_03_SDC" localSheetId="4">#REF!$A$1136</definedName><definedName name="I12_03_03_SDC" localSheetId="3">#REF!$A$1136</definedName><definedName name="I12_03_03_SDC">#REF!$A$1136</definedName><definedName name="IE">&apos;Assumptions sheet SBM&apos;!$AJ$8:$AJ$33</definedName><definedName name="IEHDV">&apos;LCD(SEG)回路組立&apos;!$B$1:$AE$58</definedName><definedName name="IELSO">#REF!</definedName><definedName name="IEMSL">#REF!</definedName><definedName name="IENGLS">#REF!</definedName><definedName name="IENS" localSheetId="4">#REF!</definedName><definedName name="IENS" localSheetId="3">#REF!</definedName><definedName name="IENS">#REF!</definedName><definedName name="iiii">&apos;LCD(SEG)回路組立&apos;!$AI$1:$AI$6</definedName><definedName name="IIIII">#REF!$AI$1:$AI$6</definedName><definedName name="IIIIII">組立費算出シート!$AJ$2:$AJ$7</definedName><definedName name="IIIIIII" localSheetId="4">#REF!$I$944:$I$968</definedName><definedName name="IIIIIII" localSheetId="3">#REF!$I$944:$I$968</definedName><definedName name="IIIIIII">#REF!$I$944:$I$968</definedName><definedName name="IL">&apos;Assumptions sheet SBM&apos;!$AL$8:$AL$13</definedName><definedName name="IN">&apos;Assumptions sheet SBM&apos;!$AG$8:$AG$42</definedName><definedName name="INPUT">07実績!$D$7:$G$45,07実績!$I$7:$M$45</definedName><definedName name="IOIIIIII" localSheetId="4">#REF!$D$944:$W$968</definedName><definedName name="IOIIIIII" localSheetId="3">#REF!$D$944:$W$968</definedName><definedName name="IOIIIIII">#REF!$D$944:$W$968</definedName><definedName name="IOIO">#REF!$A$3</definedName><definedName name="IOIOIO">#REF!$T$123</definedName><definedName name="IR" localSheetId="4">#REF!</definedName><definedName name="IR" localSheetId="3">#REF!</definedName><definedName name="IR">#REF!</definedName><definedName name="ISJEOG">#REF!</definedName><definedName name="ISNEKLGIE3">#REF!</definedName><definedName name="IT">&apos;Assumptions sheet SBM&apos;!$AM$8:$AM$111</definedName><definedName name="IYIYIYIY">#REF!$W$3</definedName><definedName name="Jahr">#REF!$A$1</definedName><definedName name="JAVE">&apos;Material &apos;!$AH$5</definedName><definedName name="JDIBO">#REF!</definedName><definedName name="JDJDJDJGGL" localSheetId="4">#REF!</definedName><definedName name="JDJDJDJGGL" localSheetId="3">#REF!</definedName><definedName name="JDJDJDJGGL">#REF!</definedName><definedName name="JHG">&apos;F_補助部門費①&apos;!$CP$3:$DH$597</definedName><definedName name="JIOSLKG">#REF!</definedName><definedName name="JISOE">#REF!</definedName><definedName name="JJJ">&apos;F_補助部門費①&apos;!$CO$453</definedName><definedName name="JJJJ">&apos;F_補助部門費①&apos;!$B$3</definedName><definedName name="JJJJJ">&apos;F_補助部門費①&apos;!$CO$403</definedName><definedName name="JJJNNN">#REF!$A$1</definedName><definedName name="JJKK">#REF!$A$314</definedName><definedName name="JKJK">#REF!$A$2</definedName><definedName name="JP">&apos;Assumptions sheet SBM&apos;!$AN$8:$AN$54</definedName><definedName name="JPN_A" localSheetId="4">#REF!$J$15:$J$186</definedName><definedName name="JPN_A" localSheetId="3">#REF!$J$15:$J$186</definedName><definedName name="JPN_A">#REF!$J$15:$J$186</definedName><definedName name="jrs">#REF!</definedName><definedName name="JSOEF">#REF!</definedName><definedName name="ｊまｍｆ">&apos;F_補助部門費①&apos;!$CO$53</definedName><definedName name="ｊんｍｋｇRWんｌｋ">&apos;F_補助部門費①&apos;!$CO$353</definedName><definedName name="ｋ">&apos;DETA1121ｋｋｋ&apos;!$A$1:$Q$196</definedName><definedName name="KBU">#REF!$D$944:$W$968</definedName><definedName name="KDIENGAL">#REF!</definedName><definedName name="KDKD">組立費算出シート!$AJ$2:$AJ$7</definedName><definedName name="KEMMDMCICID">#REF!</definedName><definedName name="ＫＥＴＲＹＵ">#REF!$AM$1:$AM$6</definedName><definedName name="KGKGKG">#REF!$AN$313</definedName><definedName name="KGKGKGKG">&apos;F_補助部門費①&apos;!$HF$1503:$HW$1544</definedName><definedName name="KHKHKHKH">#REF!$A$3</definedName><definedName name="kikai">#REF!$A$1:$U$133</definedName><definedName name="kinji">#REF!</definedName><definedName name="KJGH">#REF!</definedName><definedName name="KJH">&apos;F_補助部門費①&apos;!$C$603:$CO$750</definedName><definedName name="KK">&apos;LCD(SEG)回路組立&apos;!$AI$1:$AI$6</definedName><definedName name="KKK">&apos;F_補助部門費①&apos;!$CO$503</definedName><definedName name="KKKK">&apos;F_補助部門費①&apos;!$B$53</definedName><definedName name="ｋｋｋｋｋ" localSheetId="4">#REF!$AB$72:$AJ$74</definedName><definedName name="ｋｋｋｋｋ" localSheetId="3">#REF!$AB$72:$AJ$74</definedName><definedName name="ｋｋｋｋｋ">#REF!$AB$72:$AJ$74</definedName><definedName name="ｋｋｋｋｋｋ" localSheetId="4">#REF!$B$3:$B$5</definedName><definedName name="ｋｋｋｋｋｋ" localSheetId="3">#REF!$B$3:$B$5</definedName><definedName name="ｋｋｋｋｋｋ">#REF!$B$3:$B$5</definedName><definedName name="KKKKKKKK">&apos;F_補助部門費①&apos;!$B$103</definedName><definedName name="KR">&apos;Assumptions sheet SBM&apos;!$BW$8:$BW$22</definedName><definedName name="KSETI">#REF!$A$1250</definedName><definedName name="ＫＵＢＵＮＮＡ" localSheetId="4">#REF!$B$3:$B$5</definedName><definedName name="ＫＵＢＵＮＮＡ" localSheetId="3">#REF!$B$3:$B$5</definedName><definedName name="ＫＵＢＵＮＮＡ">#REF!$B$3:$B$5</definedName><definedName name="kﾂ">&apos;F_補助部門費①&apos;!$B$503</definedName><definedName name="Länge1" localSheetId="4">#REF!$I$24</definedName><definedName name="Länge1" localSheetId="3">#REF!$I$24</definedName><definedName name="Länge1">#REF!$I$24</definedName><definedName name="Länge11" localSheetId="4">#REF!$I$27</definedName><definedName name="Länge11" localSheetId="3">#REF!$I$27</definedName><definedName name="Länge11">#REF!$I$27</definedName><definedName name="Länge12" localSheetId="4">#REF!$I$28</definedName><definedName name="Länge12" localSheetId="3">#REF!$I$28</definedName><definedName name="Länge12">#REF!$I$28</definedName><definedName name="Länge13" localSheetId="4">#REF!$I$29</definedName><definedName name="Länge13" localSheetId="3">#REF!$I$29</definedName><definedName name="Länge13">#REF!$I$29</definedName><definedName name="Länge14" localSheetId="4">#REF!$I$30</definedName><definedName name="Länge14" localSheetId="3">#REF!$I$30</definedName><definedName name="Länge14">#REF!$I$30</definedName><definedName name="Länge15" localSheetId="4">#REF!$I$31</definedName><definedName name="Länge15" localSheetId="3">#REF!$I$31</definedName><definedName name="Länge15">#REF!$I$31</definedName><definedName name="Länge16" localSheetId="4">#REF!$I$32</definedName><definedName name="Länge16" localSheetId="3">#REF!$I$32</definedName><definedName name="Länge16">#REF!$I$32</definedName><definedName name="Länge17" localSheetId="4">#REF!$I$33</definedName><definedName name="Länge17" localSheetId="3">#REF!$I$33</definedName><definedName name="Länge17">#REF!$I$33</definedName><definedName name="Länge18" localSheetId="4">#REF!$I$34</definedName><definedName name="Länge18" localSheetId="3">#REF!$I$34</definedName><definedName name="Länge18">#REF!$I$34</definedName><definedName name="Länge19" localSheetId="4">#REF!$I$35</definedName><definedName name="Länge19" localSheetId="3">#REF!$I$35</definedName><definedName name="Länge19">#REF!$I$35</definedName><definedName name="Länge2" localSheetId="4">#REF!$I$25</definedName><definedName name="Länge2" localSheetId="3">#REF!$I$25</definedName><definedName name="Länge2">#REF!$I$25</definedName><definedName name="Länge20" localSheetId="4">#REF!$I$36</definedName><definedName name="Länge20" localSheetId="3">#REF!$I$36</definedName><definedName name="Länge20">#REF!$I$36</definedName><definedName name="Last_Tool_Item_Description">#REF!</definedName><definedName name="LBAnchor" localSheetId="4">#REF!</definedName><definedName name="LBAnchor" localSheetId="3">#REF!</definedName><definedName name="LBAnchor">#REF!</definedName><definedName name="LBBottom" localSheetId="4">#REF!</definedName><definedName name="LBBottom" localSheetId="3">#REF!</definedName><definedName name="LBBottom">#REF!</definedName><definedName name="LBComp" localSheetId="4">#REF!</definedName><definedName name="LBComp" localSheetId="3">#REF!</definedName><definedName name="LBComp">#REF!</definedName><definedName name="LDLDLD">#REF!$A$1</definedName><definedName name="LEINB">#REF!</definedName><definedName name="LEMGS">#REF!</definedName><definedName name="LHLHLH">#REF!$BI$359</definedName><definedName name="Line_Item_Last">#REF!</definedName><definedName name="listAngebotsWährungen" localSheetId="6">#REF!</definedName><definedName name="listAngebotsWährungen" localSheetId="2">Summary!$C$26:$C$28</definedName><definedName name="listAngebotsWährungen" localSheetId="1">Summary!$C$26:$C$28</definedName><definedName name="listAngebotsWährungen" localSheetId="4">Summary!$C$26:$C$28</definedName><definedName name="listAngebotsWährungen" localSheetId="3">Summary!$C$26:$C$28</definedName><definedName name="listAngebotsWährungen">Summary!$C$26:$C$28</definedName><definedName name="listFlächeneinheit">&apos;Assumptions sheet&apos;!$AC$8:$AC$10</definedName><definedName name="listLändernamen" localSheetId="6">&apos;Assumptions sheet SBM&apos;!$E$8:$E$85</definedName><definedName name="listLändernamen" localSheetId="2">&apos;Assumptions sheet&apos;!$K$8:$K$85</definedName><definedName name="listLändernamen" localSheetId="1">&apos;Assumptions sheet&apos;!$K$8:$K$85</definedName><definedName name="listLändernamen" localSheetId="4">&apos;Assumptions sheet&apos;!$K$8:$K$85</definedName><definedName name="listLändernamen" localSheetId="3">&apos;Assumptions sheet&apos;!$K$8:$K$85</definedName><definedName name="listLändernamen">&apos;Assumptions sheet&apos;!$K$8:$K$85</definedName><definedName name="listMengeneinheiten" localSheetId="2">&apos;Assumptions sheet&apos;!$W$8:$W$27</definedName><definedName name="listMengeneinheiten" localSheetId="1">&apos;Assumptions sheet&apos;!$W$8:$W$27</definedName><definedName name="listMengeneinheiten" localSheetId="4">&apos;Assumptions sheet&apos;!$W$8:$W$27</definedName><definedName name="listMengeneinheiten" localSheetId="3">&apos;Assumptions sheet&apos;!$W$8:$W$27</definedName><definedName name="listMengeneinheiten">&apos;Assumptions sheet&apos;!$W$8:$W$27</definedName><definedName name="listRohstoffschlüssel" localSheetId="6">#REF!</definedName><definedName name="listRohstoffschlüssel" localSheetId="2">&apos;Assumptions sheet&apos;!$B$8:$B$56</definedName><definedName name="listRohstoffschlüssel" localSheetId="1">&apos;Assumptions sheet&apos;!$B$8:$B$56</definedName><definedName name="listRohstoffschlüssel" localSheetId="4">&apos;Assumptions sheet&apos;!$B$8:$B$56</definedName><definedName name="listRohstoffschlüssel" localSheetId="3">&apos;Assumptions sheet&apos;!$B$8:$B$56</definedName><definedName name="listRohstoffschlüssel">&apos;Assumptions sheet&apos;!$B$8:$B$56</definedName><definedName name="listSBMIAngebotswährungen" localSheetId="6">&apos;SBM-Inventarisierung&apos;!$H$28:$H$30</definedName><definedName name="listSBMPositivliste" localSheetId="6">&apos;Assumptions sheet SBM&apos;!$I$8:$I$46</definedName><definedName name="listSBMWKZ" localSheetId="2">&apos;Assumptions sheet SBM&apos;!$I$8:$I$46</definedName><definedName name="listSBMWKZ" localSheetId="1">&apos;Assumptions sheet SBM&apos;!$I$8:$I$46</definedName><definedName name="listSBMWKZ" localSheetId="4">&apos;Assumptions sheet SBM&apos;!$I$8:$I$46</definedName><definedName name="listSBMWKZ" localSheetId="3">&apos;Assumptions sheet SBM&apos;!$I$8:$I$46</definedName><definedName name="listSBMWKZ">&apos;Assumptions sheet SBM&apos;!$I$8:$I$46</definedName><definedName name="listVerrechnungsformen" localSheetId="4">&apos;Assumptions sheet&apos;!$AA$8:$AA$11</definedName><definedName name="listVerrechnungsformen" localSheetId="3">&apos;Assumptions sheet&apos;!$AA$8:$AA$11</definedName><definedName name="listVerrechnungsformen">&apos;Assumptions sheet&apos;!$AA$8:$AA$11</definedName><definedName name="listVorhanden" localSheetId="4">&apos;Assumptions sheet&apos;!$Y$8:$Y$9</definedName><definedName name="listVorhanden" localSheetId="3">&apos;Assumptions sheet&apos;!$Y$8:$Y$9</definedName><definedName name="listVorhanden">&apos;Assumptions sheet&apos;!$Y$8:$Y$9</definedName><definedName name="listZulässigeAngebotswährungen" localSheetId="6">&apos;Assumptions sheet SBM&apos;!$B$8:$B$24</definedName><definedName name="listZulässigeAngebotswährungen" localSheetId="2">&apos;Assumptions sheet&apos;!$E$8:$E$40</definedName><definedName name="listZulässigeAngebotswährungen" localSheetId="1">&apos;Assumptions sheet&apos;!$E$8:$E$40</definedName><definedName name="listZulässigeAngebotswährungen" localSheetId="4">&apos;Assumptions sheet&apos;!$E$8:$E$40</definedName><definedName name="listZulässigeAngebotswährungen" localSheetId="3">&apos;Assumptions sheet&apos;!$E$8:$E$40</definedName><definedName name="listZulässigeAngebotswährungen">&apos;Assumptions sheet&apos;!$E$8:$E$40</definedName><definedName name="listZulässigeBeschaffungswährungen" localSheetId="2">&apos;Assumptions sheet&apos;!$H$8:$H$63</definedName><definedName name="listZulässigeBeschaffungswährungen" localSheetId="1">&apos;Assumptions sheet&apos;!$H$8:$H$63</definedName><definedName name="listZulässigeBeschaffungswährungen" localSheetId="4">&apos;Assumptions sheet&apos;!$H$8:$H$63</definedName><definedName name="listZulässigeBeschaffungswährungen" localSheetId="3">&apos;Assumptions sheet&apos;!$H$8:$H$63</definedName><definedName name="listZulässigeBeschaffungswährungen">&apos;Assumptions sheet&apos;!$H$8:$H$63</definedName><definedName name="LKK">回路組立費!$AI$1:$AI$6</definedName><definedName name="LL">&apos;LCD(SEG)回路組立&apos;!$B$1:$AE$58</definedName><definedName name="lll" localSheetId="4">#REF!</definedName><definedName name="lll" localSheetId="3">#REF!</definedName><definedName name="lll">#REF!</definedName><definedName name="LLLKKK">#REF!$A$938</definedName><definedName name="LLLL">&apos;F_補助部門費①&apos;!$B$103</definedName><definedName name="LLLLLL">&apos;F_補助部門費①&apos;!$HF$1503:$HW$1544</definedName><definedName name="LOCATION" localSheetId="4">#REF!$E$16</definedName><definedName name="LOCATION" localSheetId="3">#REF!$E$16</definedName><definedName name="LOCATION">#REF!$E$16</definedName><definedName name="LSLSLSLS">#REF!</definedName><definedName name="L最終" localSheetId="4">#REF!$A$1:$N$30</definedName><definedName name="L最終" localSheetId="3">#REF!$A$1:$N$30</definedName><definedName name="L最終">#REF!$A$1:$N$30</definedName><definedName name="m" localSheetId="4">#REF!$G$5:$R$5</definedName><definedName name="m" localSheetId="3">#REF!$G$5:$R$5</definedName><definedName name="m">#REF!$G$5:$R$5</definedName><definedName name="MAINLAT">#REF!$B$3:$H$629</definedName><definedName name="MAINSIDE">#REF!$A$8:$I$1253</definedName><definedName name="MANPLAN">#REF!$A$1:$I$67</definedName><definedName name="MGMGMG">組立費算出シート!$B$2:$AE$59</definedName><definedName name="Miscellaneous">#REF!</definedName><definedName name="MMM">&apos;F_補助部門費①&apos;!$B$603</definedName><definedName name="MMMJJJ">#REF!$A$3</definedName><definedName name="MMMKKK">#REF!$A$1042</definedName><definedName name="MMMM">&apos;F_補助部門費①&apos;!$B$553</definedName><definedName name=" MOULD設備費設定 ">#REF!</definedName><definedName name="MPAnchor" localSheetId="4">#REF!</definedName><definedName name="MPAnchor" localSheetId="3">#REF!</definedName><definedName name="MPAnchor">#REF!</definedName><definedName name="MPBottom" localSheetId="4">#REF!</definedName><definedName name="MPBottom" localSheetId="3">#REF!</definedName><definedName name="MPBottom">#REF!</definedName><definedName name="MPComp" localSheetId="4">#REF!</definedName><definedName name="MPComp" localSheetId="3">#REF!</definedName><definedName name="MPComp">#REF!</definedName><definedName name="MR入力ｾﾙ">#REF!$AB$49:$AF$65,#REF!$V$49:$Z$65,#REF!$P$49:$T$65,#REF!$B$49:$N$65,#REF!,#REF!$AB$18:$AB$26,#REF!$V$18:$V$26,#REF!$P$18:$P$26,#REF!$J$18:$J$26,#REF!$J$12:$J$15,#REF!$J$11,#REF!$J$11,#REF!$AB$10,#REF!$V$10,#REF!$P$10,#REF!$G$6,#REF!$G$5,#REF!$G$5,#REF!$G$6,#REF!$G$5</definedName><definedName name="muroi">#REF!</definedName><definedName name="MX">&apos;Assumptions sheet SBM&apos;!$AZ$8:$AZ$39</definedName><definedName name="n">#REF!</definedName><definedName name="nbjan" localSheetId="4">#REF!</definedName><definedName name="nbjan" localSheetId="3">#REF!</definedName><definedName name="nbjan">#REF!</definedName><definedName name="NBNB">組立費算出シート!$B$2:$AE$59</definedName><definedName name="NBV">&apos;F_補助部門費①&apos;!$CP$603:$DH$747</definedName><definedName name="nittei">#REF!</definedName><definedName name="NL">&apos;Assumptions sheet SBM&apos;!$BE$8:$BE$19</definedName><definedName name="NMKLJ">&apos;F_補助部門費①&apos;!$CO$353</definedName><definedName name="NMNM">#REF!$BG$265</definedName><definedName name="NNNNN">&apos;F_補助部門費①&apos;!$B$503</definedName><definedName name="NO">&apos;Assumptions sheet SBM&apos;!$BF$8:$BF$26</definedName><definedName name="no_quote_reason_range" localSheetId="4">#REF!$H$4:$H$10</definedName><definedName name="no_quote_reason_range" localSheetId="3">#REF!$H$4:$H$10</definedName><definedName name="no_quote_reason_range">#REF!$H$4:$H$10</definedName><definedName name="no_quote_reason_range2">&apos;2. Definitions&apos;!$H$3:$H$18</definedName><definedName name="NTA" localSheetId="4">#REF!$B$3:$G$442</definedName><definedName name="NTA" localSheetId="3">#REF!$B$3:$G$442</definedName><definedName name="NTA">#REF!$B$3:$G$442</definedName><definedName name="NULL最終" localSheetId="4">#REF!$A$1:$N$10</definedName><definedName name="NULL最終" localSheetId="3">#REF!$A$1:$N$10</definedName><definedName name="NULL最終">#REF!$A$1:$N$10</definedName><definedName name="NZ">&apos;Assumptions sheet SBM&apos;!$BD$8:$BD$19</definedName><definedName name="O">&apos;LCD(SEG)回路組立&apos;!$B$1:$AE$58</definedName><definedName name="OD_city_array">&quot;$B$1:$B$18731&quot;</definedName><definedName name="OD_duns_array">&quot;$A$1:$A$18731&quot;</definedName><definedName name="OD_zip_array">&quot;$C$1:$C$18731&quot;</definedName><definedName name="OELGLKG">#REF!</definedName><definedName name="OFKEPS">#REF!</definedName><definedName name="OIU">&apos;F_補助部門費①&apos;!$C$3:$CO$600</definedName><definedName name="OO">&apos;LCD(SEG)回路組立&apos;!$AI$1:$AI$6</definedName><definedName name="OOII">#REF!$A$626</definedName><definedName name="OOO" localSheetId="4">#REF!$AM$1:$AM$6</definedName><definedName name="OOO" localSheetId="3">#REF!$AM$1:$AM$6</definedName><definedName name="OOO">#REF!$AM$1:$AM$6</definedName><definedName name="OOOO">&apos;F_補助部門費①&apos;!$CO$103</definedName><definedName name="OOOOO">&apos;F_補助部門費①&apos;!$CO$503</definedName><definedName name="OOOOOO">回路組立費!$AJ$1:$AJ$6</definedName><definedName name="OOOOOOO">&apos;F_補助部門費①&apos;!$B$453</definedName><definedName name="OOOOOOOO">&apos;F_補助部門費①&apos;!$HF$1503:$HW$1544</definedName><definedName name="OOOPPP">#REF!$A$834</definedName><definedName name="OOUUU">#REF!$A$730</definedName><definedName name="OP">#REF!</definedName><definedName name="openfilename">menu!$B$6</definedName><definedName name="OROROR">#REF!$BI$375</definedName><definedName name="OSKEJG">#REF!</definedName><definedName name="OTOTOTOT">#REF!$AS$3</definedName><definedName name="P">MULPPICA!$A$1:$GZ$1464</definedName><definedName name="page2">#REF!</definedName><definedName name="Panopa" localSheetId="4">#REF!$A$1:$D$65536</definedName><definedName name="Panopa" localSheetId="3">#REF!$A$1:$D$65536</definedName><definedName name="Panopa">#REF!$A$1:$D$65536</definedName><definedName name="PARTSB">B5!$B$7:$G$241</definedName><definedName name="PCEnum" localSheetId="4">#REF!$J$1</definedName><definedName name="PCEnum" localSheetId="3">#REF!$J$1</definedName><definedName name="PCEnum">#REF!$J$1</definedName><definedName name="PDPDPD">回路組立費!$AJ$1:$AJ$6</definedName><definedName name="PH">&apos;Assumptions sheet SBM&apos;!$BI$8:$BI$19</definedName><definedName name="PL">&apos;Assumptions sheet SBM&apos;!$BJ$8:$BJ$23</definedName><definedName name="PLFT">#REF!$U$225</definedName><definedName name="Pointer_Row" localSheetId="4">#REF!</definedName><definedName name="Pointer_Row" localSheetId="3">#REF!</definedName><definedName name="Pointer_Row">#REF!</definedName><definedName name="POO">回路組立費!$AJ$1:$AJ$6</definedName><definedName name="PP" localSheetId="4">#REF!$AJ$1:$AJ$6</definedName><definedName name="PP" localSheetId="3">#REF!$AJ$1:$AJ$6</definedName><definedName name="PP">#REF!$AJ$1:$AJ$6</definedName><definedName name="PPB">回路組立費!$AJ$1:$AJ$6</definedName><definedName name="ＰＰＭ４" localSheetId="4">#REF!$A$2:$D$24</definedName><definedName name="ＰＰＭ４" localSheetId="3">#REF!$A$2:$D$24</definedName><definedName name="ＰＰＭ４">#REF!$A$2:$D$24</definedName><definedName name="ｐｐｍ４Ａ" localSheetId="4">#REF!$A$2:$D$24</definedName><definedName name="ｐｐｍ４Ａ" localSheetId="3">#REF!$A$2:$D$24</definedName><definedName name="ｐｐｍ４Ａ">#REF!$A$2:$D$24</definedName><definedName name="PPP">回路組立費!$AJ$1:$AJ$6</definedName><definedName name="PPPP" localSheetId="4">#REF!$AL$1:$AL$6</definedName><definedName name="PPPP" localSheetId="3">#REF!$AL$1:$AL$6</definedName><definedName name="PPPP">#REF!$AL$1:$AL$6</definedName><definedName name="PPPPPP" localSheetId="4">#REF!$B$2:$AE$59</definedName><definedName name="PPPPPP" localSheetId="3">#REF!$B$2:$AE$59</definedName><definedName name="PPPPPP">#REF!$B$2:$AE$59</definedName><definedName name="PPPPPPPPPPPP">#REF!$D$944:$W$968</definedName><definedName name="PRI_TXT" localSheetId="4">#REF!$A$1:$AG$147</definedName><definedName name="PRI_TXT" localSheetId="3">#REF!$A$1:$AG$147</definedName><definedName name="PRI_TXT">#REF!$A$1:$AG$147</definedName><definedName name="_xlnm.Print_Area" localSheetId="2">&apos;Manufacturing costs &apos;!$A$1:$AC$38</definedName><definedName name="_xlnm.Print_Area" localSheetId="1">&apos;Material &apos;!$A$1:$AC$99</definedName><definedName name="_xlnm.Print_Area" localSheetId="4">&apos;Number of Tool&apos;!$A$1:$T$78</definedName><definedName name="_xlnm.Print_Area" localSheetId="7">&apos;SBM inventory&apos;!$A$1:$U$30</definedName><definedName name="_xlnm.Print_Area" localSheetId="3">&apos;SBM-SEKOF-FWZ&apos;!$A$1:$V$217</definedName><definedName name="_xlnm.Print_Area" localSheetId="0">Summary!$A$1:$Q$40</definedName><definedName name="_xlnm.Print_Area">&apos;F_補助部門費①&apos;!$HF$1503:$HW$1544</definedName><definedName name="Print_Area_MI">組立費算出シート!$B$2:$AE$59</definedName><definedName name="_xlnm.Print_Titles">SCH!$2:$10</definedName><definedName name="Print_Titles_MI">SCH!$3:$10</definedName><definedName name="Printing_Area">&apos;F_補助部門費①&apos;!$HF$1503:$HW$1544</definedName><definedName name="PROJECT" localSheetId="4">#REF!$C$10</definedName><definedName name="PROJECT" localSheetId="3">#REF!$C$10</definedName><definedName name="PROJECT">#REF!$C$10</definedName><definedName name="ProjectName" localSheetId="4">#REF!$I$5</definedName><definedName name="ProjectName" localSheetId="3">#REF!$I$5</definedName><definedName name="ProjectName">#REF!$I$5</definedName><definedName name="PSKD">&apos;LCD(SEG)回路組立&apos;!$AI$1:$AI$6</definedName><definedName name="PT">&apos;Assumptions sheet SBM&apos;!$BK$8:$BK$37</definedName><definedName name="pum" localSheetId="4">#REF!</definedName><definedName name="pum" localSheetId="3">#REF!</definedName><definedName name="pum">#REF!</definedName><definedName name="pun" localSheetId="4">#REF!</definedName><definedName name="pun" localSheetId="3">#REF!</definedName><definedName name="pun">#REF!</definedName><definedName name="puo" localSheetId="4">#REF!</definedName><definedName name="puo" localSheetId="3">#REF!</definedName><definedName name="puo">#REF!</definedName><definedName name="pｵ_">NA()</definedName><definedName name="pｵ｢">組立費算出シート!$B$2:$AE$59</definedName><definedName name="ｑ">&apos;DETA1121ｋｋｋ&apos;!$A$1:$Q$196</definedName><definedName name="Q_EXCEL_1" localSheetId="4">#REF!$A$5:$R$42</definedName><definedName name="Q_EXCEL_1" localSheetId="3">#REF!$A$5:$R$42</definedName><definedName name="Q_EXCEL_1">#REF!$A$5:$R$42</definedName><definedName name="Q2_T1" localSheetId="4">#REF!$H$7:$AC$603</definedName><definedName name="Q2_T1" localSheetId="3">#REF!$H$7:$AC$603</definedName><definedName name="Q2_T1">#REF!$H$7:$AC$603</definedName><definedName name="QO" localSheetId="4">#REF!</definedName><definedName name="QO" localSheetId="3">#REF!</definedName><definedName name="QO">#REF!</definedName><definedName name="QQ">&apos;LCD(SEG)回路組立&apos;!$B$1:$AE$58</definedName><definedName name="QQQ">#REF!$D$944:$W$968</definedName><definedName name="QQQQ">&apos;F_補助部門費①&apos;!$B$353</definedName><definedName name="QQQQQ" localSheetId="4">#REF!$AL$1:$AL$6</definedName><definedName name="QQQQQ" localSheetId="3">#REF!$AL$1:$AL$6</definedName><definedName name="QQQQQ">#REF!$AL$1:$AL$6</definedName><definedName name="QQQQQQ" localSheetId="4">#REF!$E$944:$E$968</definedName><definedName name="QQQQQQ" localSheetId="3">#REF!$E$944:$E$968</definedName><definedName name="QQQQQQ">#REF!$E$944:$E$968</definedName><definedName name="QQQQQQQ" localSheetId="4">#REF!$I$944:$I$968</definedName><definedName name="QQQQQQQ" localSheetId="3">#REF!$I$944:$I$968</definedName><definedName name="QQQQQQQ">#REF!$I$944:$I$968</definedName><definedName name="QQQQQQQQQQ">#REF!$E$944:$E$968</definedName><definedName name="QQQQQQQQQQQQ">#REF!$D$944:$W$968</definedName><definedName name="QQQWWW">#REF!$U$140</definedName><definedName name="QWE" localSheetId="4">#REF!</definedName><definedName name="QWE" localSheetId="3">#REF!</definedName><definedName name="QWE">#REF!</definedName><definedName name="QWEGFHKK">#REF!</definedName><definedName name="QWERTYU">&apos;F_補助部門費①&apos;!$CO$303</definedName><definedName name="QWQW">#REF!$T$150</definedName><definedName name="R_">CSTICSMA!$B$63:$AB$212</definedName><definedName name="range_currency">#REF!$N$1:$N$52</definedName><definedName name="rap" localSheetId="4">#REF!</definedName><definedName name="rap" localSheetId="3">#REF!</definedName><definedName name="rap">#REF!</definedName><definedName name="RFGBN">&apos;F_補助部門費①&apos;!$CO$3</definedName><definedName name="rgsz">#REF!</definedName><definedName name="ｒｊｌ_ｈ">NA()</definedName><definedName name="ｒｊｌ・ｈ">&apos;F_補助部門費①&apos;!$CP$603:$DH$747</definedName><definedName name="RO">&apos;Assumptions sheet SBM&apos;!$BL$8:$BL$48</definedName><definedName name="RORO">&apos;F_補助部門費①&apos;!$CP$3:$DH$597</definedName><definedName name="RR" localSheetId="4">#REF!$G$5:$R$5</definedName><definedName name="RR" localSheetId="3">#REF!$G$5:$R$5</definedName><definedName name="RR">#REF!$G$5:$R$5</definedName><definedName name="RRRR">#REF!$I$944:$I$968</definedName><definedName name="RRRRR">#REF!$B$1:$AE$58</definedName><definedName name="RRRRRRR" localSheetId="4">#REF!$E$944:$E$968</definedName><definedName name="RRRRRRR" localSheetId="3">#REF!$E$944:$E$968</definedName><definedName name="RRRRRRR">#REF!$E$944:$E$968</definedName><definedName name="RRRRRRRR">#REF!$E$944:$E$968</definedName><definedName name="RRRRRRRRR" localSheetId="4">#REF!$AI$2:$AI$7</definedName><definedName name="RRRRRRRRR" localSheetId="3">#REF!$AI$2:$AI$7</definedName><definedName name="RRRRRRRRR">#REF!$AI$2:$AI$7</definedName><definedName name="rs">#REF!</definedName><definedName name="ＲＴ" localSheetId="4">#REF!$G$5:$R$5</definedName><definedName name="ＲＴ" localSheetId="3">#REF!$G$5:$R$5</definedName><definedName name="ＲＴ">#REF!$G$5:$R$5</definedName><definedName name="RTRT">#REF!</definedName><definedName name="RTRTRT">#REF!</definedName><definedName name="RU">&apos;Assumptions sheet SBM&apos;!$BM$8:$BM$96</definedName><definedName name="RURURUR">#REF!$BZ$104</definedName><definedName name="rzs">#REF!</definedName><definedName name="ｒがｋんｌｌ_えがｒ">NA()</definedName><definedName name="ｒがｋんｌｌ￥えがｒ">&apos;F_補助部門費①&apos;!$CO$603</definedName><definedName name="ｒがｌｊなへｋろ__">NA()</definedName><definedName name="ｒがｌｊなへｋろ「」">&apos;F_補助部門費①&apos;!$CO$153</definedName><definedName name="s" localSheetId="4">#REF!$AL$1:$AL$6</definedName><definedName name="s" localSheetId="3">#REF!$AL$1:$AL$6</definedName><definedName name="s">#REF!$AL$1:$AL$6</definedName><definedName name="SA">CSTICSMA!$A$358:$A$367</definedName><definedName name="SBM">&apos;Assumptions sheet&apos;!$O$8:$O$45</definedName><definedName name="SBMFeld">&apos;Assumptions sheet&apos;!$O$6</definedName><definedName name="sd" localSheetId="4">#REF!</definedName><definedName name="sd" localSheetId="3">#REF!</definedName><definedName name="sd">#REF!</definedName><definedName name="SDFGH">&apos;F_補助部門費①&apos;!$CO$253</definedName><definedName name="SDRGJYFGDJRSFHST" localSheetId="4">#REF!</definedName><definedName name="SDRGJYFGDJRSFHST" localSheetId="3">#REF!</definedName><definedName name="SDRGJYFGDJRSFHST">#REF!</definedName><definedName name="SE">&apos;Assumptions sheet SBM&apos;!$BO$8:$BO$28</definedName><definedName name="SEGTSG">#REF!</definedName><definedName name="SEKOF">&apos;Assumptions sheet&apos;!$S$8:$S$41</definedName><definedName name="SEKOFFeld">&apos;Assumptions sheet&apos;!$S$6</definedName><definedName name="SETGHSERRGT">#REF!</definedName><definedName name="SG">&apos;Assumptions sheet SBM&apos;!$BR$8</definedName><definedName name="SI">&apos;Assumptions sheet SBM&apos;!$BT$8:$BT$67</definedName><definedName name="SINELG">#REF!</definedName><definedName name="SINGL">#REF!</definedName><definedName name="SK">&apos;Assumptions sheet SBM&apos;!$BS$8:$BS$11</definedName><definedName name="SMT_B" localSheetId="4">#REF!$L$62</definedName><definedName name="SMT_B" localSheetId="3">#REF!$L$62</definedName><definedName name="SMT_B">#REF!$L$62</definedName><definedName name="SMT_I" localSheetId="4">#REF!</definedName><definedName name="SMT_I" localSheetId="3">#REF!</definedName><definedName name="SMT_I">#REF!</definedName><definedName name="SMT_N" localSheetId="4">#REF!$BI$4</definedName><definedName name="SMT_N" localSheetId="3">#REF!$BI$4</definedName><definedName name="SMT_N">#REF!$BI$4</definedName><definedName name="SOP" localSheetId="4">#REF!$D$2</definedName><definedName name="SOP" localSheetId="3">#REF!$D$2</definedName><definedName name="SOP">#REF!$D$2</definedName><definedName name="sort1">&apos;市場 &apos;!$A$3:$AH$156</definedName><definedName name="SOSI_A">#REF!</definedName><definedName name="SOSI_B">#REF!</definedName><definedName name="srt">#REF!</definedName><definedName name="SS">補助費用!$Q$73:$Y$75</definedName><definedName name="sss">#REF!</definedName><definedName name="SSSS" localSheetId="4">#REF!$Q$72:$Y$74</definedName><definedName name="SSSS" localSheetId="3">#REF!$Q$72:$Y$74</definedName><definedName name="SSSS">#REF!$Q$72:$Y$74</definedName><definedName name="SSSSSS">#REF!$D$944:$W$968</definedName><definedName name="SSSSSSSSSS">#REF!$I$944:$I$968</definedName><definedName name="ST">&apos;LCD(SEG)回路組立&apos;!$B$1:$AE$58</definedName><definedName name="Startspalte" localSheetId="4">#REF!$O$3</definedName><definedName name="Startspalte" localSheetId="3">#REF!$O$3</definedName><definedName name="Startspalte">#REF!$O$3</definedName><definedName name="stbh">&apos;F_補助部門費①&apos;!$B$203</definedName><definedName name="sttﾝh">#REF!$I$944:$I$968</definedName><definedName name="SUBSIDE">#REF!$A$5:$I$286</definedName><definedName name="syof" localSheetId="4">#REF!</definedName><definedName name="syof" localSheetId="3">#REF!</definedName><definedName name="syof">#REF!</definedName><definedName name="Ｔ" localSheetId="4">#REF!$G$5:$R$5</definedName><definedName name="Ｔ" localSheetId="3">#REF!$G$5:$R$5</definedName><definedName name="Ｔ">#REF!$G$5:$R$5</definedName><definedName name="TA1" localSheetId="4">#REF!$B$3:$S$34</definedName><definedName name="TA1" localSheetId="3">#REF!$B$3:$S$34</definedName><definedName name="TA1">#REF!$B$3:$S$34</definedName><definedName name="TA2" localSheetId="4">#REF!$V$3:$AM$34</definedName><definedName name="TA2" localSheetId="3">#REF!$V$3:$AM$34</definedName><definedName name="TA2">#REF!$V$3:$AM$34</definedName><definedName name="TA3" localSheetId="4">#REF!$AO$3:$BG$34</definedName><definedName name="TA3" localSheetId="3">#REF!$AO$3:$BG$34</definedName><definedName name="TA3">#REF!$AO$3:$BG$34</definedName><definedName name="Tage_Monat" localSheetId="4">#REF!$D$4</definedName><definedName name="Tage_Monat" localSheetId="3">#REF!$D$4</definedName><definedName name="Tage_Monat">#REF!$D$4</definedName><definedName name="TaxTV">10%</definedName><definedName name="TaxXL">5%</definedName><definedName name="temp">&apos;F_補助部門費①&apos;!$HF$1503:$HW$1544</definedName><definedName name="TETTE">&apos;F_補助部門費①&apos;!$HF$1503:$HW$1544</definedName><definedName name="TGHN">&apos;F_補助部門費①&apos;!$CO$53</definedName><definedName name="ｔｇｗ">&apos;F_補助部門費①&apos;!$HF$1503:$HW$1544</definedName><definedName name="TH">&apos;Assumptions sheet SBM&apos;!$BY$8:$BY$56</definedName><definedName name="TIR" localSheetId="4">#REF!$D$944:$W$968</definedName><definedName name="TIR" localSheetId="3">#REF!$D$944:$W$968</definedName><definedName name="TIR">#REF!$D$944:$W$968</definedName><definedName name="TITITI">&apos;F_補助部門費①&apos;!$CP$603:$DH$747</definedName><definedName name="TitleOfChange" localSheetId="4">#REF!$B$2</definedName><definedName name="TitleOfChange" localSheetId="3">#REF!$B$2</definedName><definedName name="TitleOfChange">#REF!$B$2</definedName><definedName name="TKBN_FPAL_TKBNA" localSheetId="4">#REF!$B$6:$F$32</definedName><definedName name="TKBN_FPAL_TKBNA" localSheetId="3">#REF!$B$6:$F$32</definedName><definedName name="TKBN_FPAL_TKBNA">#REF!$B$6:$F$32</definedName><definedName name="TKBN_TKBNA">#REF!</definedName><definedName name="TKBN_TKBNA_FPAL" localSheetId="4">#REF!$A$3:$E$31</definedName><definedName name="TKBN_TKBNA_FPAL" localSheetId="3">#REF!$A$3:$E$31</definedName><definedName name="TKBN_TKBNA_FPAL">#REF!$A$3:$E$31</definedName><definedName name="TNS_A" localSheetId="4">#REF!$Q$15:$Q$24</definedName><definedName name="TNS_A" localSheetId="3">#REF!$Q$15:$Q$24</definedName><definedName name="TNS_A">#REF!$Q$15:$Q$24</definedName><definedName name="Tooling_Operation_Description">#REF!</definedName><definedName name="Total">#REF!</definedName><definedName name="Total1" localSheetId="4">#REF!$A$70:$M$70</definedName><definedName name="Total1" localSheetId="3">#REF!$A$70:$M$70</definedName><definedName name="Total1">#REF!$A$70:$M$70</definedName><definedName name="Total10" localSheetId="4">#REF!$A$134:$M$134</definedName><definedName name="Total10" localSheetId="3">#REF!$A$134:$M$134</definedName><definedName name="Total10">#REF!$A$134:$M$134</definedName><definedName name="Total11" localSheetId="4">#REF!$A$141:$M$141</definedName><definedName name="Total11" localSheetId="3">#REF!$A$141:$M$141</definedName><definedName name="Total11">#REF!$A$141:$M$141</definedName><definedName name="Total12" localSheetId="4">#REF!$A$190:$M$190</definedName><definedName name="Total12" localSheetId="3">#REF!$A$190:$M$190</definedName><definedName name="Total12">#REF!$A$190:$M$190</definedName><definedName name="Total13" localSheetId="4">#REF!$A$218:$M$218</definedName><definedName name="Total13" localSheetId="3">#REF!$A$218:$M$218</definedName><definedName name="Total13">#REF!$A$218:$M$218</definedName><definedName name="Total14" localSheetId="4">#REF!$A$234:$M$234</definedName><definedName name="Total14" localSheetId="3">#REF!$A$234:$M$234</definedName><definedName name="Total14">#REF!$A$234:$M$234</definedName><definedName name="Total15" localSheetId="4">#REF!$A$244:$M$244</definedName><definedName name="Total15" localSheetId="3">#REF!$A$244:$M$244</definedName><definedName name="Total15">#REF!$A$244:$M$244</definedName><definedName name="Total16" localSheetId="4">#REF!$A$248:$M$248</definedName><definedName name="Total16" localSheetId="3">#REF!$A$248:$M$248</definedName><definedName name="Total16">#REF!$A$248:$M$248</definedName><definedName name="Total17" localSheetId="4">#REF!$A$265:$M$265</definedName><definedName name="Total17" localSheetId="3">#REF!$A$265:$M$265</definedName><definedName name="Total17">#REF!$A$265:$M$265</definedName><definedName name="Total18" localSheetId="4">#REF!$A$290:$M$290</definedName><definedName name="Total18" localSheetId="3">#REF!$A$290:$M$290</definedName><definedName name="Total18">#REF!$A$290:$M$290</definedName><definedName name="Total19" localSheetId="4">#REF!$A$294:$M$294</definedName><definedName name="Total19" localSheetId="3">#REF!$A$294:$M$294</definedName><definedName name="Total19">#REF!$A$294:$M$294</definedName><definedName name="Total2" localSheetId="4">#REF!$A$76:$M$76</definedName><definedName name="Total2" localSheetId="3">#REF!$A$76:$M$76</definedName><definedName name="Total2">#REF!$A$76:$M$76</definedName><definedName name="Total3" localSheetId="4">#REF!$A$84:$M$84</definedName><definedName name="Total3" localSheetId="3">#REF!$A$84:$M$84</definedName><definedName name="Total3">#REF!$A$84:$M$84</definedName><definedName name="Total4" localSheetId="4">#REF!$A$92:$M$92</definedName><definedName name="Total4" localSheetId="3">#REF!$A$92:$M$92</definedName><definedName name="Total4">#REF!$A$92:$M$92</definedName><definedName name="Total5" localSheetId="4">#REF!$A$98:$M$98</definedName><definedName name="Total5" localSheetId="3">#REF!$A$98:$M$98</definedName><definedName name="Total5">#REF!$A$98:$M$98</definedName><definedName name="Total6" localSheetId="4">#REF!$A$105:$M$105</definedName><definedName name="Total6" localSheetId="3">#REF!$A$105:$M$105</definedName><definedName name="Total6">#REF!$A$105:$M$105</definedName><definedName name="Total7" localSheetId="4">#REF!$A$112:$M$112</definedName><definedName name="Total7" localSheetId="3">#REF!$A$112:$M$112</definedName><definedName name="Total7">#REF!$A$112:$M$112</definedName><definedName name="Total8" localSheetId="4">#REF!$A$115:$M$115</definedName><definedName name="Total8" localSheetId="3">#REF!$A$115:$M$115</definedName><definedName name="Total8">#REF!$A$115:$M$115</definedName><definedName name="Total9" localSheetId="4">#REF!$A$127:$M$127</definedName><definedName name="Total9" localSheetId="3">#REF!$A$127:$M$127</definedName><definedName name="Total9">#REF!$A$127:$M$127</definedName><definedName name="TR">&apos;Assumptions sheet SBM&apos;!$CB$8:$CB$84</definedName><definedName name="TT">&apos;F_補助部門費①&apos;!$CO$603</definedName><definedName name="TTT">&apos;F_補助部門費①&apos;!$CO$653</definedName><definedName name="TTTGGG">#REF!$U$216</definedName><definedName name="TTTT">&apos;F_補助部門費①&apos;!$B$203</definedName><definedName name="TTTTT">#REF!$AJ$1:$AJ$6</definedName><definedName name="TTTTTT" localSheetId="4">#REF!$D$944:$W$968</definedName><definedName name="TTTTTT" localSheetId="3">#REF!$D$944:$W$968</definedName><definedName name="TTTTTT">#REF!$D$944:$W$968</definedName><definedName name="TTTTTTTTT">組立費算出シート!$B$2:$AE$59</definedName><definedName name="TTTTTTTTTT" localSheetId="4">#REF!$AJ$2:$AJ$7</definedName><definedName name="TTTTTTTTTT" localSheetId="3">#REF!$AJ$2:$AJ$7</definedName><definedName name="TTTTTTTTTT">#REF!$AJ$2:$AJ$7</definedName><definedName name="TTTTTTTTTTTTT">#REF!$E$944:$E$968</definedName><definedName name="TTYY">#REF!$A$418</definedName><definedName name="TW">&apos;Assumptions sheet SBM&apos;!$BX$8:$BX$11</definedName><definedName name="txréparation" localSheetId="4">#REF!</definedName><definedName name="txréparation" localSheetId="3">#REF!</definedName><definedName name="txréparation">#REF!</definedName><definedName name="TYTY">#REF!</definedName><definedName name="TYUI">&apos;F_補助部門費①&apos;!$CO$103</definedName><definedName name="UA">&apos;Assumptions sheet SBM&apos;!$CC$8:$CC$34</definedName><definedName name="UC" localSheetId="4">#REF!</definedName><definedName name="UC" localSheetId="3">#REF!</definedName><definedName name="UC">#REF!</definedName><definedName name="UDHD">#REF!$I$944:$I$968</definedName><definedName name="UIOI">#REF!$I$944:$I$968</definedName><definedName name="US">&apos;Assumptions sheet SBM&apos;!$CF$8:$CF$63</definedName><definedName name="UUII">#REF!$A$522</definedName><definedName name="UUU">回路組立費!$B$1:$AE$58</definedName><definedName name="UUUU">&apos;F_補助部門費①&apos;!$B$303</definedName><definedName name="UUUUU">&apos;LCD(SEG)回路組立&apos;!$AI$1:$AI$6</definedName><definedName name="UUUUUU" localSheetId="4">#REF!$AJ$2:$AJ$7</definedName><definedName name="UUUUUU" localSheetId="3">#REF!$AJ$2:$AJ$7</definedName><definedName name="UUUUUU">#REF!$AJ$2:$AJ$7</definedName><definedName name="UUUUUUU">&apos;F_補助部門費①&apos;!$B$403</definedName><definedName name="UUUUUUUUUUUUUUUUU">&apos;F_補助部門費①&apos;!$B$203</definedName><definedName name="UYT">&apos;F_補助部門費①&apos;!$CO$703</definedName><definedName name="v､j">&apos;F_補助部門費①&apos;!$CO$153</definedName><definedName name="v_j">NA()</definedName><definedName name="VA" localSheetId="4">#REF!$A$5:$AM$5</definedName><definedName name="VA" localSheetId="3">#REF!$A$5:$AM$5</definedName><definedName name="VA">#REF!$A$5:$AM$5</definedName><definedName name="VAこうもく">#REF!$A$5:$AM$5</definedName><definedName name="VBNM">&apos;F_補助部門費①&apos;!$CO$153</definedName><definedName name="VBVB">#REF!$AM$225</definedName><definedName name="VE">&apos;Assumptions sheet SBM&apos;!$CH$8:$CH$31</definedName><definedName name="vh">&apos;F_補助部門費①&apos;!$CO$703</definedName><definedName name="VVVVV">&apos;LCD(SEG)回路組立&apos;!$AI$1:$AI$6</definedName><definedName name="VVVVVV">組立費算出シート!$B$2:$AE$59</definedName><definedName name="VVVVVVVVVVVV">#REF!$E$944:$E$968</definedName><definedName name="vyihp" localSheetId="4">#REF!</definedName><definedName name="vyihp" localSheetId="3">#REF!</definedName><definedName name="vyihp">#REF!</definedName><definedName name="Ｖざえ">&apos;LCD(SEG)回路組立&apos;!$B$1:$AE$58</definedName><definedName name="WAFALL2">#REF!</definedName><definedName name="WAFBUD2">#REF!</definedName><definedName name="WAFPRO2">#REF!</definedName><definedName name="ｗｂｇ">&apos;F_補助部門費①&apos;!$C$603:$CO$750</definedName><definedName name="WE">#REF!$D$944:$W$968</definedName><definedName name="WER" localSheetId="4">#REF!$G$5:$R$5</definedName><definedName name="WER" localSheetId="3">#REF!$G$5:$R$5</definedName><definedName name="WER">#REF!$G$5:$R$5</definedName><definedName name="Werkzeuginstandhaltung">&apos;Assumptions sheet&apos;!$AH$8</definedName><definedName name="WerkzeugwartungFeld">&apos;Assumptions sheet&apos;!$AH$6</definedName><definedName name="WSDCV">&apos;F_補助部門費①&apos;!$B$703</definedName><definedName name="WTA" localSheetId="4">#REF!$B$3:$G$470</definedName><definedName name="WTA" localSheetId="3">#REF!$B$3:$G$470</definedName><definedName name="WTA">#REF!$B$3:$G$470</definedName><definedName name="www" localSheetId="4">#REF!</definedName><definedName name="www" localSheetId="3">#REF!</definedName><definedName name="www">#REF!</definedName><definedName name="WWWW">&apos;F_補助部門費①&apos;!$B$403</definedName><definedName name="WWWWWW" localSheetId="4">#REF!$I$944:$I$968</definedName><definedName name="WWWWWW" localSheetId="3">#REF!$I$944:$I$968</definedName><definedName name="WWWWWW">#REF!$I$944:$I$968</definedName><definedName name="WWWWWWW">#REF!$I$944:$I$968</definedName><definedName name="WWWWWWWWW" localSheetId="4">#REF!$E$944:$E$968</definedName><definedName name="WWWWWWWWW" localSheetId="3">#REF!$E$944:$E$968</definedName><definedName name="WWWWWWWWW">#REF!$E$944:$E$968</definedName><definedName name="WWWWWWWWWWWW">#REF!$D$944:$W$968</definedName><definedName name="xfﾝg">&apos;F_補助部門費①&apos;!$CO$53</definedName><definedName name="ＸＶ">#REF!$U$216</definedName><definedName name="XXXX">組立費算出シート!$B$2:$AE$59</definedName><definedName name="XXXXX">組立費算出シート!$B$2:$AE$59</definedName><definedName name="XXXXXXX">回路組立費!$AJ$1:$AJ$6</definedName><definedName name="XZ">#REF!</definedName><definedName name="ｙ">#REF!$F$10</definedName><definedName name="YUYU">#REF!</definedName><definedName name="YUYUY">#REF!</definedName><definedName name="YY">VFD組立費算出!$AI$1:$AI$6</definedName><definedName name="YYYY">&apos;F_補助部門費①&apos;!$B$253</definedName><definedName name="YYYYUUUU" localSheetId="4">#REF!$Q$72:$Y$74</definedName><definedName name="YYYYUUUU" localSheetId="3">#REF!$Q$72:$Y$74</definedName><definedName name="YYYYUUUU">#REF!$Q$72:$Y$74</definedName><definedName name="YYYYY">&apos;F_補助部門費①&apos;!$CO$553</definedName><definedName name="YYYYYY">&apos;F_補助部門費①&apos;!$HF$1503:$HW$1544</definedName><definedName name="YYYYYYY">&apos;LCD(SEG)回路組立&apos;!$B$1:$AE$58</definedName><definedName name="YYYYYYYY" localSheetId="4">#REF!$AI$2:$AI$7</definedName><definedName name="YYYYYYYY" localSheetId="3">#REF!$AI$2:$AI$7</definedName><definedName name="YYYYYYYY">#REF!$AI$2:$AI$7</definedName><definedName name="YYYYYYYYYY">&apos;LCD(SEG)回路組立&apos;!$B$1:$AE$58</definedName><definedName name="YYYYYYYYYYY">組立費算出シート!$B$2:$AE$59</definedName><definedName name="ZA">&apos;Assumptions sheet SBM&apos;!$BV$8:$BV$11</definedName><definedName name="zbf">&apos;F_補助部門費①&apos;!$B$603</definedName><definedName name="ＺＸＣ">#REF!</definedName><definedName name="ＺＸＶ">#REF!</definedName><definedName name="ZXZX">#REF!$T$168</definedName><definedName name="ZZZZZ">&apos;F_補助部門費①&apos;!$B$603</definedName><definedName name="Δ６">&apos;DETA1121ｋｋｋ&apos;!$A$1:$Q$196</definedName><definedName name="Δ6１">&apos;DETA1121ｋｋｋ&apos;!$A$1:$Q$196</definedName><definedName name="あ" localSheetId="4">#REF!$A$3:$A$6</definedName><definedName name="あ" localSheetId="3">#REF!$A$3:$A$6</definedName><definedName name="あ">#REF!$A$3:$A$6</definedName><definedName name="ｱb">&apos;F_補助部門費①&apos;!$B$353</definedName><definedName name="ｱgr">&apos;F_補助部門費①&apos;!$B$53</definedName><definedName name="あｈ">&apos;F_補助部門費①&apos;!$B$203</definedName><definedName name="あｒ">&apos;F_補助部門費①&apos;!$B$553</definedName><definedName name="ああ" localSheetId="4">#REF!$C$3:$C$5</definedName><definedName name="ああ" localSheetId="3">#REF!$C$3:$C$5</definedName><definedName name="ああ">#REF!$C$3:$C$5</definedName><definedName name="ｱｱｱ" localSheetId="4">#REF!$Q$72:$Y$74</definedName><definedName name="ｱｱｱ" localSheetId="3">#REF!$Q$72:$Y$74</definedName><definedName name="ｱｱｱ">#REF!$Q$72:$Y$74</definedName><definedName name="ああああ">&apos;LCD(SEG)回路組立&apos;!$AI$1:$AI$6</definedName><definedName name="あえｋぁえ">&apos;F_補助部門費①&apos;!$CO$453</definedName><definedName name="あえｗｒｈｌ">&apos;F_補助部門費①&apos;!$CO$203</definedName><definedName name="あヵえ">&apos;F_補助部門費①&apos;!$CO$253</definedName><definedName name="あきｋ">&apos;F_補助部門費①&apos;!$B$603</definedName><definedName name="ｱｹﾞ">&apos;F_補助部門費①&apos;!$B$153</definedName><definedName name="ｱﾚ">&apos;F_補助部門費①&apos;!$B$103</definedName><definedName name="ｱﾚﾚｱ">&apos;F_補助部門費①&apos;!$B$253</definedName><definedName name="ｨ">&apos;F_補助部門費①&apos;!$CO$103</definedName><definedName name="い">#REF!$L$10</definedName><definedName name="インプット" localSheetId="4">#REF!$B$1:$O$147</definedName><definedName name="インプット" localSheetId="3">#REF!$B$1:$O$147</definedName><definedName name="インプット">#REF!$B$1:$O$147</definedName><definedName name="インプットデータ" localSheetId="4">#REF!$B$1:$O$147</definedName><definedName name="インプットデータ" localSheetId="3">#REF!$B$1:$O$147</definedName><definedName name="インプットデータ">#REF!$B$1:$O$147</definedName><definedName name="ｳj">&apos;F_補助部門費①&apos;!$A$1</definedName><definedName name="ｳj0">&apos;F_補助部門費①&apos;!$B$3</definedName><definedName name="ｳjﾋﾟk">#REF!</definedName><definedName name="ｳｪ">&apos;F_補助部門費①&apos;!$B$653</definedName><definedName name="え" localSheetId="4">#REF!$G$5:$R$5</definedName><definedName name="え" localSheetId="3">#REF!$G$5:$R$5</definedName><definedName name="え">#REF!$G$5:$R$5</definedName><definedName name="えｋｌｊれｌ_ｌ_">NA()</definedName><definedName name="えｋｌｊれｌ」ｌ￥">&apos;F_補助部門費①&apos;!$C$3:$CO$600</definedName><definedName name="えー">&apos;LCD(SEG)回路組立&apos;!$B$1:$AE$58</definedName><definedName name="ええええ">&apos;LCD(SEG)回路組立&apos;!$AI$1:$AI$6</definedName><definedName name="えらんかあ">&apos;F_補助部門費①&apos;!$CO$503</definedName><definedName name="お">#REF!$C$10</definedName><definedName name="おお">&apos;F_補助部門費①&apos;!$HF$1503:$HW$1544</definedName><definedName name="かか">&apos;F_補助部門費①&apos;!$HF$1503:$HW$1544</definedName><definedName name="グラフ目次" localSheetId="4">undefined!SH33TJSERRX</definedName><definedName name="グラフ目次" localSheetId="3">undefined!SH33TJSERRX</definedName><definedName name="グラフ目次">undefined!SH33TJSERRX</definedName><definedName name="ｸﾞﾚｰﾄﾞ">設定!$B$4:$B$19</definedName><definedName name="こ">&apos;DETA1121ｋｋｋ&apos;!$A$1:$Q$196</definedName><definedName name="ごうけい">#REF!$L$10</definedName><definedName name="し">#REF!$E$10</definedName><definedName name="じｈれあ">&apos;F_補助部門費①&apos;!$B$753</definedName><definedName name="しししし">&apos;F_補助部門費①&apos;!$HF$1503:$HW$1544</definedName><definedName name="じっせき">#REF!$M$10</definedName><definedName name="ジャンプ" localSheetId="4">undefined!SH33TJSERRX</definedName><definedName name="ジャンプ" localSheetId="3">undefined!SH33TJSERRX</definedName><definedName name="ジャンプ">undefined!SH33TJSERRX</definedName><definedName name="ソート範囲">#REF!$A$5:$V$350</definedName><definedName name="その他">&apos;ＭＲ&apos;!$AB$49:$AF$65,&apos;ＭＲ&apos;!$V$49:$Z$65,&apos;ＭＲ&apos;!$P$49:$T$65,&apos;ＭＲ&apos;!$B$49:$N$65,#REF!,&apos;ＭＲ&apos;!$AB$18:$AB$26,&apos;ＭＲ&apos;!$V$18:$V$26,&apos;ＭＲ&apos;!$P$18:$P$26,&apos;ＭＲ&apos;!$J$18:$J$26,&apos;ＭＲ&apos;!$J$12:$J$15,&apos;ＭＲ&apos;!$J$11,&apos;ＭＲ&apos;!$J$11,&apos;ＭＲ&apos;!$AB$10,&apos;ＭＲ&apos;!$V$10,&apos;ＭＲ&apos;!$P$10,&apos;ＭＲ&apos;!$G$6,&apos;ＭＲ&apos;!$G$5,&apos;ＭＲ&apos;!$G$5,&apos;ＭＲ&apos;!$G$6,&apos;ＭＲ&apos;!$G$5</definedName><definedName name="その他②">原価表!$P$1:$P$65536,原価表!$Q$1:$Q$65536,原価表!$S$1:$S$65536,原価表!$V$1:$V$65536,原価表!$Z$1:$Z$65536,原価表!$AD$1:$AD$65536,原価表!$AI$1:$AT$65536</definedName><definedName name="その他のファイル">原価表!$P$1:$P$65536,原価表!$Q$1:$Q$65536,原価表!$S$1:$S$65536,原価表!$V$1:$V$65536,原価表!$Z$1:$Z$65536,原価表!$AD$1:$AD$65536,原価表!$AJ$1:$AJ$65536,原価表!$AN$1:$AN$65536</definedName><definedName name="っ" localSheetId="4">#REF!$J$10</definedName><definedName name="っ" localSheetId="3">#REF!$J$10</definedName><definedName name="っ">#REF!$J$10</definedName><definedName name="っＫ">&apos;DETA1121ｋｋｋ&apos;!$A$1:$Q$196</definedName><definedName name="でーた">&apos;DETA1121ｋｋｋ&apos;!$A$1:$Q$196</definedName><definedName name="なｋぁ">&apos;F_補助部門費①&apos;!$CO$553</definedName><definedName name="にえあｈ">&apos;F_補助部門費①&apos;!$CO$303</definedName><definedName name="ハイ" localSheetId="4">#REF!$AB$72:$AJ$74</definedName><definedName name="ハイ" localSheetId="3">#REF!$AB$72:$AJ$74</definedName><definedName name="ハイ">#REF!$AB$72:$AJ$74</definedName><definedName name="はい" localSheetId="4">#REF!$Q$72:$Y$74</definedName><definedName name="はい" localSheetId="3">#REF!$Q$72:$Y$74</definedName><definedName name="はい">#REF!$Q$72:$Y$74</definedName><definedName name="ﾊﾟｲﾌﾟ">&apos;ﾊﾟｲﾌﾟ&apos;!$A$1:$B$65536</definedName><definedName name="ﾊﾞｴh">&apos;F_補助部門費①&apos;!$B$303</definedName><definedName name="はえｔｌ_ｎ">NA()</definedName><definedName name="はえｔｌ・ｎ">&apos;F_補助部門費①&apos;!$B$453</definedName><definedName name="ﾋ">#REF!$I$944:$I$968</definedName><definedName name="ひおｗｇ">&apos;F_補助部門費①&apos;!$B$703</definedName><definedName name="ﾌｪ">&apos;F_補助部門費①&apos;!$B$553</definedName><definedName name="プレスリリース">#REF!$A$6:$F$21</definedName><definedName name="ﾒｰｶｰ名称">#REF!$G$5</definedName><definedName name="ﾒﾆｭｰ">SCH!$EW$1:$IV$65536</definedName><definedName name="ゆ" localSheetId="4">#REF!</definedName><definedName name="ゆ" localSheetId="3">#REF!</definedName><definedName name="ゆ">#REF!</definedName><definedName name="ようそ">#REF!$F$10</definedName><definedName name="りんく">#REF!$A$4:$A$57</definedName><definedName name="ﾙｵ6ｨ">#REF!</definedName><definedName name="れあｊんｋｌｆｄ">&apos;F_補助部門費①&apos;!$CO$703</definedName><definedName name="れあんｍじゃｆ">&apos;F_補助部門費①&apos;!$CO$403</definedName><definedName name="レベル">選択用データ!$B$4:$B$8</definedName><definedName name="んｂ">&apos;F_補助部門費①&apos;!$B$53</definedName><definedName name="ﾝc">&apos;F_補助部門費①&apos;!$CO$253</definedName><definedName name="んＰ">#REF!$U$150</definedName><definedName name="ﾝvb">&apos;F_補助部門費①&apos;!$CO$603</definedName><definedName name="ﾝxgf">&apos;F_補助部門費①&apos;!$CP$3:$DH$597</definedName><definedName name="不具合_機械別_３号機" localSheetId="4">#REF!$A$3:$E$40</definedName><definedName name="不具合_機械別_３号機" localSheetId="3">#REF!$A$3:$E$40</definedName><definedName name="不具合_機械別_３号機">#REF!$A$3:$E$40</definedName><definedName name="不具合抽出_日別_不具合別" localSheetId="4">#REF!$A$1:$E$132</definedName><definedName name="不具合抽出_日別_不具合別" localSheetId="3">#REF!$A$1:$E$132</definedName><definedName name="不具合抽出_日別_不具合別">#REF!$A$1:$E$132</definedName><definedName name="不具合抽出_日別・不具合別" localSheetId="4">#REF!$A$1:$E$132</definedName><definedName name="不具合抽出_日別・不具合別" localSheetId="3">#REF!$A$1:$E$132</definedName><definedName name="不具合抽出_日別・不具合別">#REF!$A$1:$E$132</definedName><definedName name="不良入力画面">#REF!$AR$2:$BP$45</definedName><definedName name="不良区分" localSheetId="4">#REF!$I$3:$I$8</definedName><definedName name="不良区分" localSheetId="3">#REF!$I$3:$I$8</definedName><definedName name="不良区分">#REF!$I$3:$I$8</definedName><definedName name="不良区分１２" localSheetId="4">#REF!$I$3:$I$8</definedName><definedName name="不良区分１２" localSheetId="3">#REF!$I$3:$I$8</definedName><definedName name="不良区分１２">#REF!$I$3:$I$8</definedName><definedName name="人員">&apos;LCD(SEG)回路組立&apos;!$AI$1:$AI$6</definedName><definedName name="仕損費比率" localSheetId="4">#REF!$L$5</definedName><definedName name="仕損費比率" localSheetId="3">#REF!$L$5</definedName><definedName name="仕損費比率">#REF!$L$5</definedName><definedName name="他材料費">他材料費!$A$1:$B$65536</definedName><definedName name="代替部品">代替部品!$A$1:$A$65536</definedName><definedName name="修繕費EL①">&apos;条件設定ｼｰﾄ&apos;!$B$42:$D$43</definedName><definedName name="修繕費EL②">&apos;条件設定ｼｰﾄ&apos;!$B$45:$D$46</definedName><definedName name="修繕費EL③">&apos;条件設定ｼｰﾄ&apos;!$B$48:$D$49</definedName><definedName name="修繕費EL④">&apos;条件設定ｼｰﾄ&apos;!$B$51:$D$52</definedName><definedName name="修繕費EL⑤">&apos;条件設定ｼｰﾄ&apos;!$B$54:$D$55</definedName><definedName name="修繕費EL追加">&apos;条件設定ｼｰﾄ&apos;!$B$57:$D$58</definedName><definedName name="修繕費EM①">&apos;条件設定ｼｰﾄ&apos;!$B$42:$D$43</definedName><definedName name="修繕費EM②">&apos;条件設定ｼｰﾄ&apos;!$B$45:$D$46</definedName><definedName name="修繕費EM③">&apos;条件設定ｼｰﾄ&apos;!$B$48:$D$49</definedName><definedName name="修繕費EM④">&apos;条件設定ｼｰﾄ&apos;!$B$51:$D$52</definedName><definedName name="修繕費EM⑤">&apos;条件設定ｼｰﾄ&apos;!$B$54:$D$55</definedName><definedName name="修繕費EM追加">&apos;条件設定ｼｰﾄ&apos;!$B$57:$D$58</definedName><definedName name="修繕費ST①">&apos;条件設定ｼｰﾄ&apos;!$B$60:$D$61</definedName><definedName name="修繕費ST②">&apos;条件設定ｼｰﾄ&apos;!$B$63:$D$64</definedName><definedName name="修繕費ST③">&apos;条件設定ｼｰﾄ&apos;!$B$66:$D$67</definedName><definedName name="修繕費ST④">&apos;条件設定ｼｰﾄ&apos;!$B$69:$D$70</definedName><definedName name="修繕費ST⑤">&apos;条件設定ｼｰﾄ&apos;!$B$72:$D$73</definedName><definedName name="修繕費ST追加">&apos;条件設定ｼｰﾄ&apos;!$B$75:$D$76</definedName><definedName name="修繕費予備①">&apos;条件設定ｼｰﾄ&apos;!$B$60:$D$61</definedName><definedName name="修繕費予備②">&apos;条件設定ｼｰﾄ&apos;!$B$63:$D$64</definedName><definedName name="修繕費予備③">&apos;条件設定ｼｰﾄ&apos;!$B$66:$D$67</definedName><definedName name="修繕費予備④">&apos;条件設定ｼｰﾄ&apos;!$B$69:$D$70</definedName><definedName name="修繕費予備⑤">&apos;条件設定ｼｰﾄ&apos;!$B$72:$D$73</definedName><definedName name="修繕費予備追加">&apos;条件設定ｼｰﾄ&apos;!$B$75:$D$76</definedName><definedName name="入力者" localSheetId="4">#REF!$R$3:$R$10</definedName><definedName name="入力者" localSheetId="3">#REF!$R$3:$R$10</definedName><definedName name="入力者">#REF!$R$3:$R$10</definedName><definedName name="入力者Ａ" localSheetId="4">#REF!$R$3:$R$10</definedName><definedName name="入力者Ａ" localSheetId="3">#REF!$R$3:$R$10</definedName><definedName name="入力者Ａ">#REF!$R$3:$R$10</definedName><definedName name="全体補助部門費">#REF!$I$27</definedName><definedName name="冷延ﾊﾟｲﾌﾟ">&apos;ﾊﾟｲﾌﾟ&apos;!$A$1:$B$65536</definedName><definedName name="冷延ﾊﾟｲﾌﾟ径ｴｷｽﾄﾗ">&apos;ﾊﾟｲﾌﾟ&apos;!$H$1:$I$65536</definedName><definedName name="冷延ﾊﾟｲﾌﾟ板厚ｴｷｽﾄﾗ">&apos;ﾊﾟｲﾌﾟ&apos;!$C$1:$G$65536</definedName><definedName name="冷延板厚ｴｷｽﾄﾗ">冷延鋼板!$C$1:$G$65536</definedName><definedName name="冷延鋼板">冷延鋼板!$A$1:$B$65536</definedName><definedName name="列">&apos;機種対応表(無断変更禁止)&apos;!$A$2:$A$31</definedName><definedName name="区分" localSheetId="4">#REF!$B$3:$B$5</definedName><definedName name="区分" localSheetId="3">#REF!$B$3:$B$5</definedName><definedName name="区分">#REF!$B$3:$B$5</definedName><definedName name="半田機種名マスタ" localSheetId="4">#REF!$A$1:$B$14</definedName><definedName name="半田機種名マスタ" localSheetId="3">#REF!$A$1:$B$14</definedName><definedName name="半田機種名マスタ">#REF!$A$1:$B$14</definedName><definedName name="半田機種名マスタあ" localSheetId="4">#REF!$A$1:$B$14</definedName><definedName name="半田機種名マスタあ" localSheetId="3">#REF!$A$1:$B$14</definedName><definedName name="半田機種名マスタあ">#REF!$A$1:$B$14</definedName><definedName name="半透過板" localSheetId="4">#REF!$E$14</definedName><definedName name="半透過板" localSheetId="3">#REF!$E$14</definedName><definedName name="半透過板">#REF!$E$14</definedName><definedName name="単価入力列">#REF!$P$1:$P$65536,#REF!$Q$1:$Q$65536,#REF!$S$1:$S$65536,#REF!$V$1:$V$65536,#REF!$Z$1:$Z$65536,#REF!$AD$1:$AD$65536,#REF!$AJ$1:$AJ$65536,#REF!$AN$1:$AN$65536</definedName><definedName name="印刷まとめ">&apos;市場 &apos;!$B$101:$AH$156</definedName><definedName name="印刷詳細">&apos;市場 &apos;!$B$3:$AH$99</definedName><definedName name="参考工数" localSheetId="4">#REF!$A$1:$E$25</definedName><definedName name="参考工数" localSheetId="3">#REF!$A$1:$E$25</definedName><definedName name="参考工数">#REF!$A$1:$E$25</definedName><definedName name="参考工数Ａ" localSheetId="4">#REF!$A$1:$E$25</definedName><definedName name="参考工数Ａ" localSheetId="3">#REF!$A$1:$E$25</definedName><definedName name="参考工数Ａ">#REF!$A$1:$E$25</definedName><definedName name="合__計">#REF!$L$10</definedName><definedName name="合計">#REF!$L$10</definedName><definedName name="合計Ａ">#REF!$L$10</definedName><definedName name="名称" localSheetId="4">#REF!$E$3:$E$20</definedName><definedName name="名称" localSheetId="3">#REF!$E$3:$E$20</definedName><definedName name="名称">#REF!$E$3:$E$20</definedName><definedName name="名称１" localSheetId="4">#REF!$E$3:$E$20</definedName><definedName name="名称１" localSheetId="3">#REF!$E$3:$E$20</definedName><definedName name="名称１">#REF!$E$3:$E$20</definedName><definedName name="回路後工程">組立費算出シート!$B$2:$AE$59</definedName><definedName name="回路部品表">&apos;LCD(SEG)回路組立&apos;!$B$1:$AE$58</definedName><definedName name="図書費EL①">&apos;条件設定ｼｰﾄ&apos;!$B$237:$D$238</definedName><definedName name="図書費EL②">&apos;条件設定ｼｰﾄ&apos;!$B$240:$D$241</definedName><definedName name="図書費EL③">&apos;条件設定ｼｰﾄ&apos;!$B$243:$D$244</definedName><definedName name="図書費EL④">&apos;条件設定ｼｰﾄ&apos;!$B$246:$D$247</definedName><definedName name="図書費EL⑤">&apos;条件設定ｼｰﾄ&apos;!$B$249:$D$250</definedName><definedName name="図書費EL追加">&apos;条件設定ｼｰﾄ&apos;!$B$252:$D$253</definedName><definedName name="図書費EM①">&apos;条件設定ｼｰﾄ&apos;!$B$237:$D$238</definedName><definedName name="図書費EM②">&apos;条件設定ｼｰﾄ&apos;!$B$240:$D$241</definedName><definedName name="図書費EM③">&apos;条件設定ｼｰﾄ&apos;!$B$243:$D$244</definedName><definedName name="図書費EM④">&apos;条件設定ｼｰﾄ&apos;!$B$246:$D$247</definedName><definedName name="図書費EM⑤">&apos;条件設定ｼｰﾄ&apos;!$B$249:$D$250</definedName><definedName name="図書費EM追加">&apos;条件設定ｼｰﾄ&apos;!$B$252:$D$253</definedName><definedName name="図書費ST①">&apos;条件設定ｼｰﾄ&apos;!$B$255:$D$256</definedName><definedName name="図書費ST②">&apos;条件設定ｼｰﾄ&apos;!$B$258:$D$259</definedName><definedName name="図書費ST③">&apos;条件設定ｼｰﾄ&apos;!$B$261:$D$262</definedName><definedName name="図書費ST④">&apos;条件設定ｼｰﾄ&apos;!$B$264:$D$265</definedName><definedName name="図書費ST⑤">&apos;条件設定ｼｰﾄ&apos;!$B$267:$D$268</definedName><definedName name="図書費ST追加">&apos;条件設定ｼｰﾄ&apos;!$B$270:$D$271</definedName><definedName name="図書費予備①">&apos;条件設定ｼｰﾄ&apos;!$B$255:$D$256</definedName><definedName name="図書費予備②">&apos;条件設定ｼｰﾄ&apos;!$B$258:$D$259</definedName><definedName name="図書費予備③">&apos;条件設定ｼｰﾄ&apos;!$B$261:$D$262</definedName><definedName name="図書費予備④">&apos;条件設定ｼｰﾄ&apos;!$B$264:$D$265</definedName><definedName name="図書費予備⑤">&apos;条件設定ｼｰﾄ&apos;!$B$267:$D$268</definedName><definedName name="図書費予備追加">&apos;条件設定ｼｰﾄ&apos;!$B$270:$D$271</definedName><definedName name="基準労務費単価">&apos;第１製造部予算&apos;!$L$89</definedName><definedName name="売価折衝入力非表示">#REF!$U$1:$Z$65536,#REF!$AG$1:$AR$65536</definedName><definedName name="売価折衝印刷非表示">#REF!$P$1:$Q$65536,#REF!$S$1:$S$65536,#REF!$AB$1:$AB$65536,#REF!$AG$1:$AR$65536</definedName><definedName name="外注見通画面">#REF!$Y$1:$BO$58</definedName><definedName name="外装">Sheet1太田!$L$10</definedName><definedName name="完成">#REF!$A$1:$U$167</definedName><definedName name="実績入力非表示列">#REF!$U$1:$AH$65536</definedName><definedName name="実績印刷非表示列">#REF!$U$1:$AH$65536,#REF!$AJ$1:$AJ$65536,#REF!$AN$1:$AN$65536,#REF!$P$1:$P$65536,#REF!$Q$1:$Q$65536,#REF!$S$1:$S$65536</definedName><definedName name="実績時間">#REF!$M$10</definedName><definedName name="実績時間Ａ">#REF!$M$10</definedName><definedName name="実績時間Ｂ">#REF!$M$10</definedName><definedName name="実績評価入力非表示">#REF!$T$1:$AF$65536</definedName><definedName name="実績評価印刷非表示">#REF!$P$1:$Q$65536,#REF!$S$1:$S$65536,#REF!$U$1:$AH$65536,#REF!$AL$1:$AL$65536</definedName><definedName name="対象ﾘｽﾄQC1">#REF!$A$4:$S$17</definedName><definedName name="対象ﾘｽﾄQC2">#REF!$A$1:$AV$16</definedName><definedName name="小島徹晃">#REF!$C$10:$H$45</definedName><definedName name="工__程__名">#REF!$C$10</definedName><definedName name="工数入力画面">#REF!$R$2:$AP$59</definedName><definedName name="工程">#REF!$C$10</definedName><definedName name="工程分析旧">&apos;DETA1121ｋｋｋ&apos;!$A$1:$Q$196</definedName><definedName name="工程名Ａ">#REF!$C$10</definedName><definedName name="年" localSheetId="4">#REF!$G$2</definedName><definedName name="年" localSheetId="3">#REF!$G$2</definedName><definedName name="年">#REF!$G$2</definedName><definedName name="库存查询">#REF!$B$1:$G$5885</definedName><definedName name="当日生産" localSheetId="4">#REF!$A$14:$C$50</definedName><definedName name="当日生産" localSheetId="3">#REF!$A$14:$C$50</definedName><definedName name="当日生産">#REF!$A$14:$C$50</definedName><definedName name="当日生産台数" localSheetId="4">#REF!$A$14:$C$50</definedName><definedName name="当日生産台数" localSheetId="3">#REF!$A$14:$C$50</definedName><definedName name="当日生産台数">#REF!$A$14:$C$50</definedName><definedName name="役職">設定!$F$4:$F$12</definedName><definedName name="情報区分" localSheetId="4">#REF!$C$3:$C$5</definedName><definedName name="情報区分" localSheetId="3">#REF!$C$3:$C$5</definedName><definedName name="情報区分">#REF!$C$3:$C$5</definedName><definedName name="情報区分ａ" localSheetId="4">#REF!$C$3:$C$5</definedName><definedName name="情報区分ａ" localSheetId="3">#REF!$C$3:$C$5</definedName><definedName name="情報区分ａ">#REF!$C$3:$C$5</definedName><definedName name="成形" localSheetId="4">#REF!$B$1:$M$67</definedName><definedName name="成形" localSheetId="3">#REF!$B$1:$M$67</definedName><definedName name="成形">#REF!$B$1:$M$67</definedName><definedName name="成形入力ｾﾙ">#REF!$G$9,#REF!$G$7,#REF!$K$15,#REF!$K$16,#REF!$K$17,#REF!$K$18,#REF!$K$19,#REF!$K$22,#REF!$K$23,#REF!$K$24:$K$30,#REF!$N$28,#REF!,#REF!,#REF!,#REF!,#REF!,#REF!,#REF!,#REF!,#REF!,#REF!,#REF!$B$53:$O$66,#REF!$G$7,#REF!$G$7,#REF!$G$9,#REF!,#REF!,#REF!,#REF!$G$7,#REF!$G$7</definedName><definedName name="抵抗値" localSheetId="4">#REF!</definedName><definedName name="抵抗値" localSheetId="3">#REF!</definedName><definedName name="抵抗値">#REF!</definedName><definedName name="抵抗値２" localSheetId="4">#REF!</definedName><definedName name="抵抗値２" localSheetId="3">#REF!</definedName><definedName name="抵抗値２">#REF!</definedName><definedName name="指度F" localSheetId="4">#REF!</definedName><definedName name="指度F" localSheetId="3">#REF!</definedName><definedName name="指度F">#REF!</definedName><definedName name="指度OD" localSheetId="4">#REF!</definedName><definedName name="指度OD" localSheetId="3">#REF!</definedName><definedName name="指度OD">#REF!</definedName><definedName name="指度SP" localSheetId="4">#REF!</definedName><definedName name="指度SP" localSheetId="3">#REF!</definedName><definedName name="指度SP">#REF!</definedName><definedName name="指度TA" localSheetId="4">#REF!</definedName><definedName name="指度TA" localSheetId="3">#REF!</definedName><definedName name="指度TA">#REF!</definedName><definedName name="指度TE" localSheetId="4">#REF!</definedName><definedName name="指度TE" localSheetId="3">#REF!</definedName><definedName name="指度TE">#REF!</definedName><definedName name="支払電話料追加">&apos;条件設定ｼｰﾄ&apos;!$B$393:$C$394</definedName><definedName name="改善案">&apos;DETA1121ｋｋｋ&apos;!$A$1:$Q$196</definedName><definedName name="旅費EL①">&apos;条件設定ｼｰﾄ&apos;!$B$3:$D$4</definedName><definedName name="旅費EL②">&apos;条件設定ｼｰﾄ&apos;!$B$6:$D$7</definedName><definedName name="旅費EL③">&apos;条件設定ｼｰﾄ&apos;!$B$9:$D$10</definedName><definedName name="旅費EL④">&apos;条件設定ｼｰﾄ&apos;!$B$12:$D$13</definedName><definedName name="旅費EL⑤">&apos;条件設定ｼｰﾄ&apos;!$B$15:$D$16</definedName><definedName name="旅費EL追加">&apos;条件設定ｼｰﾄ&apos;!$B$18:$D$19</definedName><definedName name="旅費EM①">&apos;条件設定ｼｰﾄ&apos;!$B$3:$D$4</definedName><definedName name="旅費EM②">&apos;条件設定ｼｰﾄ&apos;!$B$6:$D$7</definedName><definedName name="旅費EM③">&apos;条件設定ｼｰﾄ&apos;!$B$9:$D$10</definedName><definedName name="旅費EM④">&apos;条件設定ｼｰﾄ&apos;!$B$12:$D$13</definedName><definedName name="旅費EM⑤">&apos;条件設定ｼｰﾄ&apos;!$B$15:$D$16</definedName><definedName name="旅費EM追加">&apos;条件設定ｼｰﾄ&apos;!$B$18:$D$19</definedName><definedName name="旅費ST①">&apos;条件設定ｼｰﾄ&apos;!$B$21:$D$22</definedName><definedName name="旅費ST②">&apos;条件設定ｼｰﾄ&apos;!$B$24:$D$25</definedName><definedName name="旅費ST③">&apos;条件設定ｼｰﾄ&apos;!$B$27:$D$28</definedName><definedName name="旅費ST④">&apos;条件設定ｼｰﾄ&apos;!$B$30:$D$31</definedName><definedName name="旅費ST⑤">&apos;条件設定ｼｰﾄ&apos;!$B$33:$D$34</definedName><definedName name="旅費ST追加">&apos;条件設定ｼｰﾄ&apos;!$B$36:$D$37</definedName><definedName name="旅費予備①">&apos;条件設定ｼｰﾄ&apos;!$B$21:$D$22</definedName><definedName name="旅費予備②">&apos;条件設定ｼｰﾄ&apos;!$B$24:$D$25</definedName><definedName name="旅費予備③">&apos;条件設定ｼｰﾄ&apos;!$B$27:$D$28</definedName><definedName name="旅費予備④">&apos;条件設定ｼｰﾄ&apos;!$B$30:$D$31</definedName><definedName name="旅費予備⑤">&apos;条件設定ｼｰﾄ&apos;!$B$33:$D$34</definedName><definedName name="旅費予備追加">&apos;条件設定ｼｰﾄ&apos;!$B$36:$D$37</definedName><definedName name="月" localSheetId="4">#REF!$I$2</definedName><definedName name="月" localSheetId="3">#REF!$I$2</definedName><definedName name="月">#REF!$I$2</definedName><definedName name="月1">#REF!$C$10:$H$47</definedName><definedName name="月10">#REF!$C$10:$H$47</definedName><definedName name="月11">#REF!$C$10:$H$43</definedName><definedName name="月12">#REF!$C$10:$H$45</definedName><definedName name="月2">#REF!$C$10:$H$45</definedName><definedName name="月3">#REF!$C$10:$H$45</definedName><definedName name="月4">#REF!$C$10:$H$47</definedName><definedName name="月5">#REF!$C$10:$H$45</definedName><definedName name="月6">#REF!$C$10:$H$47</definedName><definedName name="月7">#REF!$C$10:$H$47</definedName><definedName name="月8">#REF!$C$10:$H$47</definedName><definedName name="月9">#REF!$C$10:$H$45</definedName><definedName name="未完了一覧">#REF!$A$1:$AV$14</definedName><definedName name="材料">選択用データ!$D$4:$D$14</definedName><definedName name="材料入力画面">#REF!$G$2:$P$20</definedName><definedName name="来货交货查询ok">#REF!$A$2:$L$936</definedName><definedName name="業者コード">#REF!$A$4:$B$391</definedName><definedName name="機種名" localSheetId="4">#REF!$A$1:$AC$4</definedName><definedName name="機種名" localSheetId="3">#REF!$A$1:$AC$4</definedName><definedName name="機種名">#REF!$A$1:$AC$4</definedName><definedName name="機種名ａ" localSheetId="4">#REF!$A$1:$AC$4</definedName><definedName name="機種名ａ" localSheetId="3">#REF!$A$1:$AC$4</definedName><definedName name="機種名ａ">#REF!$A$1:$AC$4</definedName><definedName name="機種名称">#REF!$G$4</definedName><definedName name="氏">#REF!$E$10</definedName><definedName name="氏Ａ">#REF!$E$10</definedName><definedName name="氏Ｂ">#REF!$E$10</definedName><definedName name="治具ﾃﾞｰﾀﾍﾞｰｽ">消耗治具費!$A$4:$M$400</definedName><definedName name="治具金額">消耗治具費!$I$4</definedName><definedName name="流動数">#REF!$G$6</definedName><definedName name="消耗副資材EL①">&apos;条件設定ｼｰﾄ&apos;!$B$159:$D$160</definedName><definedName name="消耗副資材EL②">&apos;条件設定ｼｰﾄ&apos;!$B$162:$D$163</definedName><definedName name="消耗副資材EL③">&apos;条件設定ｼｰﾄ&apos;!$B$165:$D$166</definedName><definedName name="消耗副資材EL④">&apos;条件設定ｼｰﾄ&apos;!$B$168:$D$169</definedName><definedName name="消耗副資材EL⑤">&apos;条件設定ｼｰﾄ&apos;!$B$171:$D$172</definedName><definedName name="消耗副資材EL追加">&apos;条件設定ｼｰﾄ&apos;!$B$174:$D$175</definedName><definedName name="消耗副資材EM①">&apos;条件設定ｼｰﾄ&apos;!$B$159:$D$160</definedName><definedName name="消耗副資材EM②">&apos;条件設定ｼｰﾄ&apos;!$B$162:$D$163</definedName><definedName name="消耗副資材EM③">&apos;条件設定ｼｰﾄ&apos;!$B$165:$D$166</definedName><definedName name="消耗副資材EM④">&apos;条件設定ｼｰﾄ&apos;!$B$168:$D$169</definedName><definedName name="消耗副資材EM⑤">&apos;条件設定ｼｰﾄ&apos;!$B$171:$D$172</definedName><definedName name="消耗副資材EM追加">&apos;条件設定ｼｰﾄ&apos;!$B$174:$D$175</definedName><definedName name="消耗副資材ST①">&apos;条件設定ｼｰﾄ&apos;!$B$177:$D$178</definedName><definedName name="消耗副資材ST②">&apos;条件設定ｼｰﾄ&apos;!$B$180:$D$181</definedName><definedName name="消耗副資材ST③">&apos;条件設定ｼｰﾄ&apos;!$B$183:$D$184</definedName><definedName name="消耗副資材ST④">&apos;条件設定ｼｰﾄ&apos;!$B$186:$D$187</definedName><definedName name="消耗副資材ST⑤">&apos;条件設定ｼｰﾄ&apos;!$B$189:$D$190</definedName><definedName name="消耗副資材ST追加">&apos;条件設定ｼｰﾄ&apos;!$B$192:$D$193</definedName><definedName name="消耗副資材予備①">&apos;条件設定ｼｰﾄ&apos;!$B$177:$D$178</definedName><definedName name="消耗副資材予備②">&apos;条件設定ｼｰﾄ&apos;!$B$180:$D$181</definedName><definedName name="消耗副資材予備③">&apos;条件設定ｼｰﾄ&apos;!$B$183:$D$184</definedName><definedName name="消耗副資材予備④">&apos;条件設定ｼｰﾄ&apos;!$B$186:$D$187</definedName><definedName name="消耗副資材予備⑤">&apos;条件設定ｼｰﾄ&apos;!$B$189:$D$190</definedName><definedName name="消耗副資材予備追加">&apos;条件設定ｼｰﾄ&apos;!$B$192:$D$193</definedName><definedName name="消耗工具EL①">&apos;条件設定ｼｰﾄ&apos;!$B$198:$D$199</definedName><definedName name="消耗工具EL②">&apos;条件設定ｼｰﾄ&apos;!$B$201:$D$202</definedName><definedName name="消耗工具EL③">&apos;条件設定ｼｰﾄ&apos;!$B$204:$D$205</definedName><definedName name="消耗工具EL④">&apos;条件設定ｼｰﾄ&apos;!$B$207:$D$208</definedName><definedName name="消耗工具EL⑤">&apos;条件設定ｼｰﾄ&apos;!$B$210:$D$211</definedName><definedName name="消耗工具EL追加">&apos;条件設定ｼｰﾄ&apos;!$B$213:$D$214</definedName><definedName name="消耗工具EM①">&apos;条件設定ｼｰﾄ&apos;!$B$198:$D$199</definedName><definedName name="消耗工具EM②">&apos;条件設定ｼｰﾄ&apos;!$B$201:$D$202</definedName><definedName name="消耗工具EM③">&apos;条件設定ｼｰﾄ&apos;!$B$204:$D$205</definedName><definedName name="消耗工具EM④">&apos;条件設定ｼｰﾄ&apos;!$B$207:$D$208</definedName><definedName name="消耗工具EM⑤">&apos;条件設定ｼｰﾄ&apos;!$B$210:$D$211</definedName><definedName name="消耗工具EM追加">&apos;条件設定ｼｰﾄ&apos;!$B$213:$D$214</definedName><definedName name="消耗工具ST①">&apos;条件設定ｼｰﾄ&apos;!$B$216:$D$217</definedName><definedName name="消耗工具ST②">&apos;条件設定ｼｰﾄ&apos;!$B$219:$D$220</definedName><definedName name="消耗工具ST③">&apos;条件設定ｼｰﾄ&apos;!$B$222:$D$223</definedName><definedName name="消耗工具ST④">&apos;条件設定ｼｰﾄ&apos;!$B$225:$D$226</definedName><definedName name="消耗工具ST⑤">&apos;条件設定ｼｰﾄ&apos;!$B$228:$D$229</definedName><definedName name="消耗工具ST追加">&apos;条件設定ｼｰﾄ&apos;!$B$231:$D$232</definedName><definedName name="消耗工具予備①">&apos;条件設定ｼｰﾄ&apos;!$B$216:$D$217</definedName><definedName name="消耗工具予備②">&apos;条件設定ｼｰﾄ&apos;!$B$219:$D$220</definedName><definedName name="消耗工具予備③">&apos;条件設定ｼｰﾄ&apos;!$B$222:$D$223</definedName><definedName name="消耗工具予備④">&apos;条件設定ｼｰﾄ&apos;!$B$225:$D$226</definedName><definedName name="消耗工具予備⑤">&apos;条件設定ｼｰﾄ&apos;!$B$228:$D$229</definedName><definedName name="消耗工具予備追加">&apos;条件設定ｼｰﾄ&apos;!$B$231:$D$232</definedName><definedName name="消耗治具①">&apos;条件設定ｼｰﾄ&apos;!$B$132:$C$134</definedName><definedName name="消耗治具②">&apos;条件設定ｼｰﾄ&apos;!$B$136:$C$138</definedName><definedName name="消耗治具③">&apos;条件設定ｼｰﾄ&apos;!$B$140:$C$142</definedName><definedName name="消耗治具④">&apos;条件設定ｼｰﾄ&apos;!$B$144:$C$146</definedName><definedName name="消耗治具⑤">&apos;条件設定ｼｰﾄ&apos;!$B$148:$C$150</definedName><definedName name="消耗治具追加">&apos;条件設定ｼｰﾄ&apos;!$B$152:$C$154</definedName><definedName name="消耗通常EL①">&apos;条件設定ｼｰﾄ&apos;!$B$81:$D$83</definedName><definedName name="消耗通常EL②">&apos;条件設定ｼｰﾄ&apos;!$B$85:$D$87</definedName><definedName name="消耗通常EL③">&apos;条件設定ｼｰﾄ&apos;!$B$89:$D$91</definedName><definedName name="消耗通常EL④">&apos;条件設定ｼｰﾄ&apos;!$B$93:$D$95</definedName><definedName name="消耗通常EL⑤">&apos;条件設定ｼｰﾄ&apos;!$B$97:$D$99</definedName><definedName name="消耗通常EL追加">&apos;条件設定ｼｰﾄ&apos;!$B$101:$D$103</definedName><definedName name="消耗通常EM①">&apos;条件設定ｼｰﾄ&apos;!$B$81:$D$83</definedName><definedName name="消耗通常EM②">&apos;条件設定ｼｰﾄ&apos;!$B$85:$D$87</definedName><definedName name="消耗通常EM③">&apos;条件設定ｼｰﾄ&apos;!$B$89:$D$91</definedName><definedName name="消耗通常EM④">&apos;条件設定ｼｰﾄ&apos;!$B$93:$D$95</definedName><definedName name="消耗通常EM⑤">&apos;条件設定ｼｰﾄ&apos;!$B$97:$D$99</definedName><definedName name="消耗通常EM追加">&apos;条件設定ｼｰﾄ&apos;!$B$101:$D$103</definedName><definedName name="消耗通常ST①">&apos;条件設定ｼｰﾄ&apos;!$B$105:$D$107</definedName><definedName name="消耗通常ST②">&apos;条件設定ｼｰﾄ&apos;!$B$109:$D$111</definedName><definedName name="消耗通常ST③">&apos;条件設定ｼｰﾄ&apos;!$B$113:$D$115</definedName><definedName name="消耗通常ST④">&apos;条件設定ｼｰﾄ&apos;!$B$117:$D$119</definedName><definedName name="消耗通常ST⑤">&apos;条件設定ｼｰﾄ&apos;!$B$121:$D$123</definedName><definedName name="消耗通常ST追加">&apos;条件設定ｼｰﾄ&apos;!$B$125:$D$127</definedName><definedName name="消耗通常予備①">&apos;条件設定ｼｰﾄ&apos;!$B$105:$D$107</definedName><definedName name="消耗通常予備②">&apos;条件設定ｼｰﾄ&apos;!$B$109:$D$111</definedName><definedName name="消耗通常予備③">&apos;条件設定ｼｰﾄ&apos;!$B$113:$D$115</definedName><definedName name="消耗通常予備④">&apos;条件設定ｼｰﾄ&apos;!$B$117:$D$119</definedName><definedName name="消耗通常予備⑤">&apos;条件設定ｼｰﾄ&apos;!$B$121:$D$123</definedName><definedName name="消耗通常予備追加">&apos;条件設定ｼｰﾄ&apos;!$B$125:$D$127</definedName><definedName name="溶剤">&apos;ｽﾄﾛｰｸ数ﾃﾞｰﾀ&apos;!$F$622</definedName><definedName name="無題">原価表!$U$1:$AH$65536,原価表!$AJ$1:$AJ$65536,原価表!$AN$1:$AN$65536,原価表!$P$1:$P$65536,原価表!$Q$1:$Q$65536,原価表!$S$1:$S$65536</definedName><definedName name="熱延鋼板">熱延鋼板!$A$1:$B$65536</definedName><definedName name="生担ｺｰﾄﾞ表">条件表!$F$6:$K$301</definedName><definedName name="生産実績_クエリ" localSheetId="4">#REF!$A$1:$C$372</definedName><definedName name="生産実績_クエリ" localSheetId="3">#REF!$A$1:$C$372</definedName><definedName name="生産実績_クエリ">#REF!$A$1:$C$372</definedName><definedName name="生産実績クエリＡ" localSheetId="4">#REF!$A$1:$C$372</definedName><definedName name="生産実績クエリＡ" localSheetId="3">#REF!$A$1:$C$372</definedName><definedName name="生産実績クエリＡ">#REF!$A$1:$C$372</definedName><definedName name="発生分類" localSheetId="4">#REF!$Q$3:$Q$4</definedName><definedName name="発生分類" localSheetId="3">#REF!$Q$3:$Q$4</definedName><definedName name="発生分類">#REF!$Q$3:$Q$4</definedName><definedName name="発生分類あ" localSheetId="4">#REF!$Q$3:$Q$4</definedName><definedName name="発生分類あ" localSheetId="3">#REF!$Q$3:$Q$4</definedName><definedName name="発生分類あ">#REF!$Q$3:$Q$4</definedName><definedName name="発生区分" localSheetId="4">#REF!$A$3:$A$6</definedName><definedName name="発生区分" localSheetId="3">#REF!$A$3:$A$6</definedName><definedName name="発生区分">#REF!$A$3:$A$6</definedName><definedName name="発生責任" localSheetId="4">#REF!$K$3:$K$8</definedName><definedName name="発生責任" localSheetId="3">#REF!$K$3:$K$8</definedName><definedName name="発生責任">#REF!$K$3:$K$8</definedName><definedName name="発生責任区" localSheetId="4">#REF!$K$3:$K$8</definedName><definedName name="発生責任区" localSheetId="3">#REF!$K$3:$K$8</definedName><definedName name="発生責任区">#REF!$K$3:$K$8</definedName><definedName name="監査" localSheetId="4">#REF!$E$10</definedName><definedName name="監査" localSheetId="3">#REF!$E$10</definedName><definedName name="監査">#REF!$E$10</definedName><definedName name="目標">&apos;LCD(SEG)回路組立&apos;!$B$1:$AE$58</definedName><definedName name="目標売価">#REF!$K$16:$K$20</definedName><definedName name="目標工数">&apos;LCD(SEG)回路組立&apos;!$B$1:$AE$58</definedName><definedName name="研修費EL①">&apos;条件設定ｼｰﾄ&apos;!$B$276:$D$277</definedName><definedName name="研修費EL②">&apos;条件設定ｼｰﾄ&apos;!$B$279:$D$280</definedName><definedName name="研修費EL③">&apos;条件設定ｼｰﾄ&apos;!$B$282:$D$283</definedName><definedName name="研修費EL④">&apos;条件設定ｼｰﾄ&apos;!$B$285:$D$286</definedName><definedName name="研修費EL⑤">&apos;条件設定ｼｰﾄ&apos;!$B$288:$D$289</definedName><definedName name="研修費EL追加">&apos;条件設定ｼｰﾄ&apos;!$B$291:$D$292</definedName><definedName name="研修費EM①">&apos;条件設定ｼｰﾄ&apos;!$B$276:$D$277</definedName><definedName name="研修費EM②">&apos;条件設定ｼｰﾄ&apos;!$B$279:$D$280</definedName><definedName name="研修費EM③">&apos;条件設定ｼｰﾄ&apos;!$B$282:$D$283</definedName><definedName name="研修費EM④">&apos;条件設定ｼｰﾄ&apos;!$B$285:$D$286</definedName><definedName name="研修費EM⑤">&apos;条件設定ｼｰﾄ&apos;!$B$288:$D$289</definedName><definedName name="研修費EM追加">&apos;条件設定ｼｰﾄ&apos;!$B$291:$D$292</definedName><definedName name="研修費ST①">&apos;条件設定ｼｰﾄ&apos;!$B$294:$D$295</definedName><definedName name="研修費ST②">&apos;条件設定ｼｰﾄ&apos;!$B$297:$D$298</definedName><definedName name="研修費ST③">&apos;条件設定ｼｰﾄ&apos;!$B$300:$D$301</definedName><definedName name="研修費ST④">&apos;条件設定ｼｰﾄ&apos;!$B$303:$D$304</definedName><definedName name="研修費ST⑤">&apos;条件設定ｼｰﾄ&apos;!$B$306:$D$307</definedName><definedName name="研修費ST追加">&apos;条件設定ｼｰﾄ&apos;!$B$309:$D$310</definedName><definedName name="研修費予備①">&apos;条件設定ｼｰﾄ&apos;!$B$294:$D$295</definedName><definedName name="研修費予備②">&apos;条件設定ｼｰﾄ&apos;!$B$297:$D$298</definedName><definedName name="研修費予備③">&apos;条件設定ｼｰﾄ&apos;!$B$300:$D$301</definedName><definedName name="研修費予備④">&apos;条件設定ｼｰﾄ&apos;!$B$303:$D$304</definedName><definedName name="研修費予備⑤">&apos;条件設定ｼｰﾄ&apos;!$B$306:$D$307</definedName><definedName name="研修費予備追加">&apos;条件設定ｼｰﾄ&apos;!$B$309:$D$310</definedName><definedName name="社内工数" localSheetId="4">#REF!$A$1:$D$11</definedName><definedName name="社内工数" localSheetId="3">#REF!$A$1:$D$11</definedName><definedName name="社内工数">#REF!$A$1:$D$11</definedName><definedName name="社内工数Ｂ" localSheetId="4">#REF!$A$1:$D$11</definedName><definedName name="社内工数Ｂ" localSheetId="3">#REF!$A$1:$D$11</definedName><definedName name="社内工数Ｂ">#REF!$A$1:$D$11</definedName><definedName name="社外工数" localSheetId="4">#REF!$A$1:$D$6</definedName><definedName name="社外工数" localSheetId="3">#REF!$A$1:$D$6</definedName><definedName name="社外工数">#REF!$A$1:$D$6</definedName><definedName name="社外工数Ａ" localSheetId="4">#REF!$A$1:$D$6</definedName><definedName name="社外工数Ａ" localSheetId="3">#REF!$A$1:$D$6</definedName><definedName name="社外工数Ａ">#REF!$A$1:$D$6</definedName><definedName name="第１製造部" localSheetId="4">#REF!$A$1:$N$78</definedName><definedName name="第１製造部" localSheetId="3">#REF!$A$1:$N$78</definedName><definedName name="第１製造部">#REF!$A$1:$N$78</definedName><definedName name="納場ｺｰﾄﾞ表">条件表!$M$6:$O$25</definedName><definedName name="経費ﾃﾞｰﾀﾍﾞｰｽ">経費明細!$A$4:$M$400</definedName><definedName name="経費金額">経費明細!$I$4</definedName><definedName name="職場労務費">#REF!$I$30</definedName><definedName name="職場合計人員">#REF!$I$32</definedName><definedName name="職場時間外手当">#REF!$I$31</definedName><definedName name="職場機械設備建屋償却費">#REF!$I$37</definedName><definedName name="職場管理可能経費">#REF!$I$36</definedName><definedName name="職場総経費">#REF!$I$35</definedName><definedName name="職場総金型費">#REF!$I$38</definedName><definedName name="職場長欠人員">#REF!$I$33</definedName><definedName name="職種">設定!$L$4:$L$12</definedName><definedName name="荷姿諸元3発リスト作成システムいってんぜろに">SH33TJSERR4</definedName><definedName name="表内数値">原紙!$D$16:$AH$16,原紙!$D$18:$AH$18</definedName><definedName name="補助部門費計" localSheetId="4">#REF!$R$55</definedName><definedName name="補助部門費計" localSheetId="3">#REF!$R$55</definedName><definedName name="補助部門費計">#REF!$R$55</definedName><definedName name="製品別予実対比表">&apos;予実対比表[1枚目]&apos;!$B$3:$AC$66</definedName><definedName name="製品別売上･利益ｸﾞﾗﾌ">&apos;予実対比表[1枚目]&apos;!$AF$25:$BM$67</definedName><definedName name="製造原価">#REF!$A$1:$AC$125</definedName><definedName name="要__素__作__業">#REF!$F$10</definedName><definedName name="要素作業">#REF!$F$10</definedName><definedName name="要素作業２">#REF!$F$10</definedName><definedName name="要素作業Ａ">#REF!$F$10</definedName><definedName name="見積">#REF!$J$10</definedName><definedName name="見積もり時間">#REF!$J$10</definedName><definedName name="見積もり時間Ａ">#REF!$J$10</definedName><definedName name="見積もり書ａ" localSheetId="4">#REF!$A$1:$I$3</definedName><definedName name="見積もり書ａ" localSheetId="3">#REF!$A$1:$I$3</definedName><definedName name="見積もり書ａ">#REF!$A$1:$I$3</definedName><definedName name="見積もり書作成Ａ" localSheetId="4">#REF!$A$1:$F$1</definedName><definedName name="見積もり書作成Ａ" localSheetId="3">#REF!$A$1:$F$1</definedName><definedName name="見積もり書作成Ａ">#REF!$A$1:$F$1</definedName><definedName name="見積入力非表示列">#REF!$AI$1:$AT$65536</definedName><definedName name="見積印刷非表示列">#REF!$P$1:$P$65536,#REF!$Q$1:$Q$65536,#REF!$S$1:$S$65536,#REF!$V$1:$V$65536,#REF!$Z$1:$Z$65536,#REF!$AD$1:$AD$65536,#REF!$AI$1:$AT$65536</definedName><definedName name="見積時間">#REF!$J$10</definedName><definedName name="見積書" localSheetId="4">#REF!$A$1:$I$3</definedName><definedName name="見積書" localSheetId="3">#REF!$A$1:$I$3</definedName><definedName name="見積書">#REF!$A$1:$I$3</definedName><definedName name="見積書作成" localSheetId="4">#REF!$A$1:$F$1</definedName><definedName name="見積書作成" localSheetId="3">#REF!$A$1:$F$1</definedName><definedName name="見積書作成">#REF!$A$1:$F$1</definedName><definedName name="設備リスト">#REF!$A$20:$X$215</definedName><definedName name="設備リスト１">#REF!$A$20:$X$174</definedName><definedName name="設備表">&apos;ﾏｽﾀｰ&apos;!$AJ$6:$AP$18</definedName><definedName name="調整Ａ">#REF!$L$10</definedName><definedName name="進度">&apos;項目ﾘｽﾄ（このｼｰﾄは削除しないで下さい）&apos;!$D$2:$D$6</definedName><definedName name="部品入力">#REF!$A$5:$I$34</definedName><definedName name="部品名" localSheetId="4">#REF!</definedName><definedName name="部品名" localSheetId="3">#REF!</definedName><definedName name="部品名">#REF!</definedName><definedName name="部品名１" localSheetId="4">#REF!</definedName><definedName name="部品名１" localSheetId="3">#REF!</definedName><definedName name="部品名１">#REF!</definedName><definedName name="部品表">#REF!$B$7:$AA$276</definedName><definedName name="部品費">部品費!$A$10:$Q$93</definedName><definedName name="配賦率" localSheetId="4">#REF!$Q$78:$U$80</definedName><definedName name="配賦率" localSheetId="3">#REF!$Q$78:$U$80</definedName><definedName name="配賦率">#REF!$Q$78:$U$80</definedName><definedName name="配賦率_4" localSheetId="4">#REF!$Q$59:$Y$61</definedName><definedName name="配賦率_4" localSheetId="3">#REF!$Q$59:$Y$61</definedName><definedName name="配賦率_4">#REF!$Q$59:$Y$61</definedName><definedName name="配賦率２">補助費用!$Q$72:$Y$74</definedName><definedName name="重複">#REF!</definedName><definedName name="重複１">#REF!</definedName><definedName name="重複２">#REF!</definedName><definedName name="重複３">#REF!</definedName><definedName name="重要度" localSheetId="4">#REF!$P$3:$P$6</definedName><definedName name="重要度" localSheetId="3">#REF!$P$3:$P$6</definedName><definedName name="重要度">#REF!$P$3:$P$6</definedName><definedName name="重要度Ａ" localSheetId="4">#REF!$P$3:$P$6</definedName><definedName name="重要度Ａ" localSheetId="3">#REF!$P$3:$P$6</definedName><definedName name="重要度Ａ">#REF!$P$3:$P$6</definedName><definedName name="開発完了機種">#REF!</definedName><definedName name="関連" localSheetId="4">#REF!$Z$10:$AB$21</definedName><definedName name="関連" localSheetId="3">#REF!$Z$10:$AB$21</definedName><definedName name="関連">#REF!$Z$10:$AB$21</definedName><definedName name="雑費人材EL①">&apos;条件設定ｼｰﾄ&apos;!$B$354:$D$355</definedName><definedName name="雑費人材EL②">&apos;条件設定ｼｰﾄ&apos;!$B$357:$D$358</definedName><definedName name="雑費人材EL③">&apos;条件設定ｼｰﾄ&apos;!$B$360:$D$361</definedName><definedName name="雑費人材EL④">&apos;条件設定ｼｰﾄ&apos;!$B$363:$D$364</definedName><definedName name="雑費人材EL⑤">&apos;条件設定ｼｰﾄ&apos;!$B$366:$D$367</definedName><definedName name="雑費人材EL追加">&apos;条件設定ｼｰﾄ&apos;!$B$369:$D$370</definedName><definedName name="雑費人材EM①">&apos;条件設定ｼｰﾄ&apos;!$B$354:$D$355</definedName><definedName name="雑費人材EM②">&apos;条件設定ｼｰﾄ&apos;!$B$357:$D$358</definedName><definedName name="雑費人材EM③">&apos;条件設定ｼｰﾄ&apos;!$B$360:$D$361</definedName><definedName name="雑費人材EM④">&apos;条件設定ｼｰﾄ&apos;!$B$363:$D$364</definedName><definedName name="雑費人材EM⑤">&apos;条件設定ｼｰﾄ&apos;!$B$366:$D$367</definedName><definedName name="雑費人材EM追加">&apos;条件設定ｼｰﾄ&apos;!$B$369:$D$370</definedName><definedName name="雑費人材ST①">&apos;条件設定ｼｰﾄ&apos;!$B$372:$D$373</definedName><definedName name="雑費人材ST②">&apos;条件設定ｼｰﾄ&apos;!$B$375:$D$376</definedName><definedName name="雑費人材ST③">&apos;条件設定ｼｰﾄ&apos;!$B$378:$D$379</definedName><definedName name="雑費人材ST④">&apos;条件設定ｼｰﾄ&apos;!$B$381:$D$382</definedName><definedName name="雑費人材ST⑤">&apos;条件設定ｼｰﾄ&apos;!$B$384:$D$385</definedName><definedName name="雑費人材ST追加">&apos;条件設定ｼｰﾄ&apos;!$B$387:$D$388</definedName><definedName name="雑費人材予備①">&apos;条件設定ｼｰﾄ&apos;!$B$372:$D$373</definedName><definedName name="雑費人材予備②">&apos;条件設定ｼｰﾄ&apos;!$B$375:$D$376</definedName><definedName name="雑費人材予備③">&apos;条件設定ｼｰﾄ&apos;!$B$378:$D$379</definedName><definedName name="雑費人材予備④">&apos;条件設定ｼｰﾄ&apos;!$B$381:$D$382</definedName><definedName name="雑費人材予備⑤">&apos;条件設定ｼｰﾄ&apos;!$B$384:$D$385</definedName><definedName name="雑費人材予備追加">&apos;条件設定ｼｰﾄ&apos;!$B$387:$D$388</definedName><definedName name="雑費通常EL①">&apos;条件設定ｼｰﾄ&apos;!$B$315:$D$316</definedName><definedName name="雑費通常EL②">&apos;条件設定ｼｰﾄ&apos;!$B$318:$D$319</definedName><definedName name="雑費通常EL③">&apos;条件設定ｼｰﾄ&apos;!$B$321:$D$322</definedName><definedName name="雑費通常EL④">&apos;条件設定ｼｰﾄ&apos;!$B$324:$D$325</definedName><definedName name="雑費通常EL⑤">&apos;条件設定ｼｰﾄ&apos;!$B$327:$D$328</definedName><definedName name="雑費通常EL追加">&apos;条件設定ｼｰﾄ&apos;!$B$330:$D$331</definedName><definedName name="雑費通常EM①">&apos;条件設定ｼｰﾄ&apos;!$B$315:$D$316</definedName><definedName name="雑費通常EM②">&apos;条件設定ｼｰﾄ&apos;!$B$318:$D$319</definedName><definedName name="雑費通常EM③">&apos;条件設定ｼｰﾄ&apos;!$B$321:$D$322</definedName><definedName name="雑費通常EM④">&apos;条件設定ｼｰﾄ&apos;!$B$324:$D$325</definedName><definedName name="雑費通常EM⑤">&apos;条件設定ｼｰﾄ&apos;!$B$327:$D$328</definedName><definedName name="雑費通常EM追加">&apos;条件設定ｼｰﾄ&apos;!$B$330:$D$331</definedName><definedName name="雑費通常ST①">&apos;条件設定ｼｰﾄ&apos;!$B$333:$D$334</definedName><definedName name="雑費通常ST②">&apos;条件設定ｼｰﾄ&apos;!$B$336:$D$337</definedName><definedName name="雑費通常ST③">&apos;条件設定ｼｰﾄ&apos;!$B$339:$D$340</definedName><definedName name="雑費通常ST④">&apos;条件設定ｼｰﾄ&apos;!$B$342:$D$343</definedName><definedName name="雑費通常ST⑤">&apos;条件設定ｼｰﾄ&apos;!$B$345:$D$346</definedName><definedName name="雑費通常ST追加">&apos;条件設定ｼｰﾄ&apos;!$B$348:$D$349</definedName><definedName name="雑費通常予備①">&apos;条件設定ｼｰﾄ&apos;!$B$333:$D$334</definedName><definedName name="雑費通常予備②">&apos;条件設定ｼｰﾄ&apos;!$B$336:$D$337</definedName><definedName name="雑費通常予備③">&apos;条件設定ｼｰﾄ&apos;!$B$339:$D$340</definedName><definedName name="雑費通常予備④">&apos;条件設定ｼｰﾄ&apos;!$B$342:$D$343</definedName><definedName name="雑費通常予備⑤">&apos;条件設定ｼｰﾄ&apos;!$B$345:$D$346</definedName><definedName name="雑費通常予備追加">&apos;条件設定ｼｰﾄ&apos;!$B$348:$D$349</definedName><definedName name="青セル全">原紙!$D$3,原紙!$C$7:$C$10,原紙!$D$16:$AH$16,原紙!$D$18:$AH$18,原紙!$AD$4:$AH$4</definedName><definedName name="項目">&apos;項目ﾘｽﾄ（このｼｰﾄは削除しないで下さい）&apos;!$B$3:$B$147</definedName></definedNames></workbook>
</file>

<file path=xl/comments2.xml><?xml version="1.0" encoding="utf-8"?>
<comments xmlns="http://schemas.openxmlformats.org/spreadsheetml/2006/main">
  <authors>
    <author>15680</author>
  </authors>
  <commentList>
    <comment ref="I78" authorId="0">
      <text>
        <t xml:space="preserve">15680:
Latest Cost</t>
      </text>
    </comment>
  </commentList>
</comments>
</file>

<file path=xl/comments4.xml><?xml version="1.0" encoding="utf-8"?>
<comments xmlns="http://schemas.openxmlformats.org/spreadsheetml/2006/main">
  <authors>
    <author>Pfeifer Dominic</author>
  </authors>
  <commentList>
    <comment ref="E5" authorId="0">
      <text>
        <t xml:space="preserve">Pfeifer Dominic:
</t>
      </text>
    </comment>
  </commentList>
</comments>
</file>

<file path=xl/comments5.xml><?xml version="1.0" encoding="utf-8"?>
<comments xmlns="http://schemas.openxmlformats.org/spreadsheetml/2006/main">
  <authors>
    <author>15680</author>
  </authors>
  <commentList>
    <comment ref="V17" authorId="0">
      <text>
        <t xml:space="preserve">15680:
LH</t>
      </text>
    </comment>
    <comment ref="Z17" authorId="0">
      <text>
        <t xml:space="preserve">15680:
RH
</t>
      </text>
    </comment>
    <comment ref="V24" authorId="0">
      <text>
        <t xml:space="preserve">15680:
LH
</t>
      </text>
    </comment>
    <comment ref="AD24" authorId="0">
      <text>
        <t xml:space="preserve">15680:
RH
</t>
      </text>
    </comment>
    <comment ref="V55" authorId="0">
      <text>
        <t xml:space="preserve">15680:
LH</t>
      </text>
    </comment>
    <comment ref="AD55" authorId="0">
      <text>
        <t xml:space="preserve">15680:
RH</t>
      </text>
    </comment>
    <comment ref="V56" authorId="0">
      <text>
        <t xml:space="preserve">15680:
LH</t>
      </text>
    </comment>
    <comment ref="AD56" authorId="0">
      <text>
        <t xml:space="preserve">15680:
RH</t>
      </text>
    </comment>
    <comment ref="V58" authorId="0">
      <text>
        <t xml:space="preserve">15680:
LH</t>
      </text>
    </comment>
    <comment ref="AD58" authorId="0">
      <text>
        <t xml:space="preserve">15680:
RH</t>
      </text>
    </comment>
    <comment ref="V59" authorId="0">
      <text>
        <t xml:space="preserve">15680:
LH</t>
      </text>
    </comment>
    <comment ref="AD59" authorId="0">
      <text>
        <t xml:space="preserve">15680:
RH</t>
      </text>
    </comment>
    <comment ref="V63" authorId="0">
      <text>
        <t xml:space="preserve">15680:
LH</t>
      </text>
    </comment>
    <comment ref="AD63" authorId="0">
      <text>
        <t xml:space="preserve">15680:
RH</t>
      </text>
    </comment>
    <comment ref="V64" authorId="0">
      <text>
        <t xml:space="preserve">15680:
LH</t>
      </text>
    </comment>
    <comment ref="AD64" authorId="0">
      <text>
        <t xml:space="preserve">15680:
RH</t>
      </text>
    </comment>
    <comment ref="V67" authorId="0">
      <text>
        <t xml:space="preserve">15680:
LH</t>
      </text>
    </comment>
    <comment ref="AD67" authorId="0">
      <text>
        <t xml:space="preserve">15680:
RH</t>
      </text>
    </comment>
    <comment ref="V69" authorId="0">
      <text>
        <t xml:space="preserve">15680:
LH</t>
      </text>
    </comment>
    <comment ref="AD69" authorId="0">
      <text>
        <t xml:space="preserve">15680:
RH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<sst xmlns="http://schemas.openxmlformats.org/spreadsheetml/2006/main" count="7383" uniqueCount="2978">
  <si>
    <t>BMW Group</t>
  </si>
  <si>
    <t>QUOTATION ANALYSIS FORM</t>
  </si>
  <si>
    <t>Help and documentation</t>
  </si>
  <si>
    <t>CONFIDENTIAL</t>
  </si>
  <si>
    <t>SUMMARY</t>
  </si>
  <si>
    <t>b2b.bmw.com</t>
  </si>
  <si>
    <t>QAF Version 8.0.00.09 © BMW AG</t>
  </si>
  <si>
    <t>Supplier editor:</t>
  </si>
  <si>
    <t>Stefan Sippl</t>
  </si>
  <si>
    <t>Vendor/supplier:</t>
  </si>
  <si>
    <t>Nippon Seiki., Co. Ltd.</t>
  </si>
  <si>
    <t>Parts designation:</t>
  </si>
  <si>
    <t>EVO HUD</t>
  </si>
  <si>
    <t>E-mail:</t>
  </si>
  <si>
    <t>stefan.sippl@nippon-seiki.eu.com</t>
  </si>
  <si>
    <t>BMW Supplier No.:</t>
  </si>
  <si>
    <t>170893-10</t>
  </si>
  <si>
    <t>Change index (AI):</t>
  </si>
  <si>
    <t>Telephone:</t>
  </si>
  <si>
    <t>+49 89 356 578 110</t>
  </si>
  <si>
    <t>BMW Project:</t>
  </si>
  <si>
    <t>H3 HUD</t>
  </si>
  <si>
    <t>Request number / Version:</t>
  </si>
  <si>
    <t>E3456.4/Q</t>
  </si>
  <si>
    <t>Quotation date:</t>
  </si>
  <si>
    <t>BMW Part Number:</t>
  </si>
  <si>
    <t>9 301 076-01</t>
  </si>
  <si>
    <t>Variant:</t>
  </si>
  <si>
    <t>3.1" TFT Scenario 1a  Focusing Backlight</t>
  </si>
  <si>
    <t>General assumption</t>
  </si>
  <si>
    <t>Currencies</t>
  </si>
  <si>
    <t>EUR</t>
  </si>
  <si>
    <t>USD</t>
  </si>
  <si>
    <t>JPY</t>
  </si>
  <si>
    <t>1.</t>
  </si>
  <si>
    <t>Material costs</t>
  </si>
  <si>
    <t>2.</t>
  </si>
  <si>
    <t>Manufacturing costs</t>
  </si>
  <si>
    <t>Production run time [years]:</t>
  </si>
  <si>
    <t>TOTAL PRODUCTION COSTS</t>
  </si>
  <si>
    <t>(1.+ 2.)</t>
  </si>
  <si>
    <t>Total volume according to inquiry [parts]:</t>
  </si>
  <si>
    <t>Included packaging and transportation</t>
  </si>
  <si>
    <t>Peak volume year [parts / year]:</t>
  </si>
  <si>
    <t>/2019</t>
  </si>
  <si>
    <t>Included duties</t>
  </si>
  <si>
    <t>Plan capacity [parts / year]:</t>
  </si>
  <si>
    <t>Manufacturing lot size [parts]:</t>
  </si>
  <si>
    <t>3.</t>
  </si>
  <si>
    <t>Surcharges</t>
  </si>
  <si>
    <t>Production start (SOP) [mm.yyyy]:</t>
  </si>
  <si>
    <t>Distribution and administrative overhead costs</t>
  </si>
  <si>
    <t>Explanation:     O/H of 14% for NSI SG&amp;A</t>
  </si>
  <si>
    <t>Supplier assumptions</t>
  </si>
  <si>
    <t>Other costs</t>
  </si>
  <si>
    <t>Explanation:</t>
  </si>
  <si>
    <t>Manufacturing site (country / location):</t>
  </si>
  <si>
    <t>Niigata, Japan</t>
  </si>
  <si>
    <t>4.</t>
  </si>
  <si>
    <t>Special direct costs of manufacturing (SEKOF) and subsequent dies</t>
  </si>
  <si>
    <t>Hours worked / year [h]:</t>
  </si>
  <si>
    <t>5.</t>
  </si>
  <si>
    <t>Scrap costs</t>
  </si>
  <si>
    <t>Material</t>
  </si>
  <si>
    <t>Shifts / week:</t>
  </si>
  <si>
    <t>Manufacturing</t>
  </si>
  <si>
    <t xml:space="preserve">Exchange rates for order currency [AW1]
(for informational purposes only)</t>
  </si>
  <si>
    <t>TOTAL COSTS</t>
  </si>
  <si>
    <t>(1.+ 2.+ 3.+ 4.+ 5.)</t>
  </si>
  <si>
    <t>1. (Order) currency 1 [AW1]:</t>
  </si>
  <si>
    <t>6.</t>
  </si>
  <si>
    <t>Profit</t>
  </si>
  <si>
    <t>5%</t>
  </si>
  <si>
    <t>2. Quotation currency 2 [AW2] (optional):</t>
  </si>
  <si>
    <t>QUOTATION BASIS PRICE</t>
  </si>
  <si>
    <t>(1.+ 2.+ 3.+ 4.+ 5.+ 6.)</t>
  </si>
  <si>
    <t>3. Quotation currency 3 [AW3] (optional):</t>
  </si>
  <si>
    <t>7.</t>
  </si>
  <si>
    <t>Raw material Price adjustment clause</t>
  </si>
  <si>
    <t>Other data</t>
  </si>
  <si>
    <t>8.</t>
  </si>
  <si>
    <t>Duties Supplier - BMW</t>
  </si>
  <si>
    <t>9.</t>
  </si>
  <si>
    <t>Transport costs Supplier - BMW</t>
  </si>
  <si>
    <t>QUOTATION PRICE</t>
  </si>
  <si>
    <t>(Sum 1 to 9)</t>
  </si>
  <si>
    <t>Part dimensions (L x W x H) [mm]:</t>
  </si>
  <si>
    <t>Price indication in order currency [AW1]</t>
  </si>
  <si>
    <t>Unpacked parts weight [kg]:</t>
  </si>
  <si>
    <t>Total weight [kg]:</t>
  </si>
  <si>
    <t>One-time and instalment payments</t>
  </si>
  <si>
    <t>Terms of delivery:</t>
  </si>
  <si>
    <t>10.</t>
  </si>
  <si>
    <t>Development costs</t>
  </si>
  <si>
    <t>Quoted separately see LEK</t>
  </si>
  <si>
    <t>Supply type/KOVP call-up status:</t>
  </si>
  <si>
    <t>11.</t>
  </si>
  <si>
    <t>Special tools</t>
  </si>
  <si>
    <t>SBM</t>
  </si>
  <si>
    <t>Comments:</t>
  </si>
  <si>
    <t xml:space="preserve">Because of the new derivative G01/G02/G08, the SEKOF amortization changed from 284,77 YEN to 281,80 YEN per piece and from 0,37 US$ to 0,49 US$ per piece.
The assumption is that the G01/G08 is one optical variant with LHD and RHD derivative and the G02 is a different optical variant, also with LHD and RHD derivative.
This quote consideres 4 concave mirror tools (2 LHD / 2 RHD) and 12 w/s masters (2 LHD / 2 RHD for BMW, 4 LHD / 4 RHD for NS production) for the 2 new derivatives.</t>
  </si>
  <si>
    <t xml:space="preserve">   QUOTATION ANALYSIS FORM</t>
  </si>
  <si>
    <t xml:space="preserve">     1. Material</t>
  </si>
  <si>
    <t>Editor:</t>
  </si>
  <si>
    <t>Telephone</t>
  </si>
  <si>
    <t>Description</t>
  </si>
  <si>
    <t>Procurement currency</t>
  </si>
  <si>
    <t>Statement in quotation currency</t>
  </si>
  <si>
    <t>Filling according to specifications of BMW Purchasing</t>
  </si>
  <si>
    <t xml:space="preserve"> Item Number
Manufacturing step</t>
  </si>
  <si>
    <t xml:space="preserve"> Parts designation</t>
  </si>
  <si>
    <t xml:space="preserve"> Designation
Raw material / purchased part</t>
  </si>
  <si>
    <t xml:space="preserve"> Supplier</t>
  </si>
  <si>
    <t xml:space="preserve"> Technical function 
of the component</t>
  </si>
  <si>
    <t xml:space="preserve"> Unit</t>
  </si>
  <si>
    <t xml:space="preserve"> Purchasing currency (BW)</t>
  </si>
  <si>
    <t xml:space="preserve"> Price per
quantity unit [BW]</t>
  </si>
  <si>
    <t xml:space="preserve"> Quotation currency (AW)</t>
  </si>
  <si>
    <t xml:space="preserve"> Rate of exchange [AW/BW]</t>
  </si>
  <si>
    <t xml:space="preserve"> Packaging costs
per unit [AW]</t>
  </si>
  <si>
    <t xml:space="preserve"> Transport costs
per quantity unit [AW]</t>
  </si>
  <si>
    <t xml:space="preserve"> Customs duties
per quantity unit [AW]</t>
  </si>
  <si>
    <t xml:space="preserve"> Material overhead costs
 (MGK) [%]</t>
  </si>
  <si>
    <t xml:space="preserve"> Material costs
per quantity unit [AW]</t>
  </si>
  <si>
    <t xml:space="preserve"> Use amount [units]
 (only raw materials)</t>
  </si>
  <si>
    <t xml:space="preserve"> Net amount [units]
 (only raw materials)</t>
  </si>
  <si>
    <t xml:space="preserve"> Reimbursement [AW]
 (only raw materials)</t>
  </si>
  <si>
    <t xml:space="preserve"> Number per quotation part</t>
  </si>
  <si>
    <t xml:space="preserve"> Material costs [AW]</t>
  </si>
  <si>
    <t xml:space="preserve"> Material scrap [%]</t>
  </si>
  <si>
    <t xml:space="preserve"> Material scrap
 costs [AW]</t>
  </si>
  <si>
    <t xml:space="preserve"> Raw material key</t>
  </si>
  <si>
    <t xml:space="preserve"> Basis weight [kg]</t>
  </si>
  <si>
    <t xml:space="preserve"> Basis price [AW/kg]</t>
  </si>
  <si>
    <t xml:space="preserve"> Price adjustment clause [AW]</t>
  </si>
  <si>
    <t xml:space="preserve"> Packaging costs [AW]
 quotation</t>
  </si>
  <si>
    <t xml:space="preserve"> Transport costs
 quotation [AW]</t>
  </si>
  <si>
    <t xml:space="preserve"> Duty costs
quotation [AW]</t>
  </si>
  <si>
    <t xml:space="preserve"> Material overhead costs
 quotation [AW]</t>
  </si>
  <si>
    <t>Upper case assy</t>
  </si>
  <si>
    <t>Upper Case</t>
  </si>
  <si>
    <t>purchased parts</t>
  </si>
  <si>
    <t>NS　advantec</t>
  </si>
  <si>
    <t>housing</t>
  </si>
  <si>
    <t>Unit (purchased part)</t>
  </si>
  <si>
    <t>Baffle Foam</t>
  </si>
  <si>
    <t>Vel-Suece</t>
  </si>
  <si>
    <t>Both Side Tape(1)</t>
  </si>
  <si>
    <t>Kyoshin</t>
  </si>
  <si>
    <t>Both Side Tape(2)</t>
  </si>
  <si>
    <t>Both Side Tape(3)</t>
  </si>
  <si>
    <t>Both Side Tape(4)</t>
  </si>
  <si>
    <t xml:space="preserve">Cover Glass </t>
  </si>
  <si>
    <t>Heat sink assy</t>
  </si>
  <si>
    <t>Heat Sink</t>
  </si>
  <si>
    <t>For you</t>
  </si>
  <si>
    <t>Housing</t>
  </si>
  <si>
    <t>PCB Base</t>
  </si>
  <si>
    <t>TBD</t>
  </si>
  <si>
    <t>Thermal sheet</t>
  </si>
  <si>
    <t>Denka</t>
  </si>
  <si>
    <t xml:space="preserve">Condenser Lens (1) </t>
  </si>
  <si>
    <t>Purchasied parts</t>
  </si>
  <si>
    <t>NS advantec</t>
  </si>
  <si>
    <t xml:space="preserve">Condenser Lens (2) </t>
  </si>
  <si>
    <t>Light Box</t>
  </si>
  <si>
    <t>Cord Assy (LED)</t>
  </si>
  <si>
    <t>NSE</t>
  </si>
  <si>
    <t xml:space="preserve">Relay FPC　</t>
  </si>
  <si>
    <t>Screws</t>
  </si>
  <si>
    <t>Lens Holder assy</t>
  </si>
  <si>
    <t xml:space="preserve">Lens Array </t>
  </si>
  <si>
    <t>Optical Elements</t>
  </si>
  <si>
    <t xml:space="preserve">Lens Box </t>
  </si>
  <si>
    <t>Free Form reflector</t>
  </si>
  <si>
    <t>Nippon Seiki</t>
  </si>
  <si>
    <t>Field Lens</t>
  </si>
  <si>
    <t xml:space="preserve">Lens Holder </t>
  </si>
  <si>
    <t>Screw Plax 3x8 ZY</t>
  </si>
  <si>
    <t>TFT Holder assy</t>
  </si>
  <si>
    <t xml:space="preserve">TFT Holder </t>
  </si>
  <si>
    <t>TFT</t>
  </si>
  <si>
    <t>SMD</t>
  </si>
  <si>
    <t>TFT Holder cover</t>
  </si>
  <si>
    <t>ＮＳＶ</t>
  </si>
  <si>
    <t>Diffuser</t>
  </si>
  <si>
    <t>Both Side Tape(5)</t>
  </si>
  <si>
    <t>kyoshin</t>
  </si>
  <si>
    <t>Hot Mirror Holder</t>
  </si>
  <si>
    <t>Lower case assy</t>
  </si>
  <si>
    <t xml:space="preserve">Lower case </t>
  </si>
  <si>
    <t xml:space="preserve">Blind Cover　</t>
  </si>
  <si>
    <t>Stay</t>
  </si>
  <si>
    <t>Rear Cover</t>
  </si>
  <si>
    <t>Hot Mirror assy</t>
  </si>
  <si>
    <t>Hot Mirror</t>
  </si>
  <si>
    <t>Murakami Kaimeido</t>
  </si>
  <si>
    <t>Polarizer</t>
  </si>
  <si>
    <t xml:space="preserve"> Flat Mirror Assy</t>
  </si>
  <si>
    <t>Flat Mirror</t>
  </si>
  <si>
    <t>Flat Mirror Holder</t>
  </si>
  <si>
    <t>Kurodda Kagaku</t>
  </si>
  <si>
    <t>Flat Mirror cover</t>
  </si>
  <si>
    <t>NS Advantec</t>
  </si>
  <si>
    <t>Concave Mirror Assy</t>
  </si>
  <si>
    <t>Concave Mirror</t>
  </si>
  <si>
    <t>Nippon seiki</t>
  </si>
  <si>
    <t>Gear plate</t>
  </si>
  <si>
    <t>Spring</t>
  </si>
  <si>
    <t>Motor Assy</t>
  </si>
  <si>
    <t>Holder spring</t>
  </si>
  <si>
    <t>Leaf Spring</t>
  </si>
  <si>
    <t>Exterior Assy</t>
  </si>
  <si>
    <t>PCB(LED) Assy</t>
  </si>
  <si>
    <t xml:space="preserve">PCB (LED)　</t>
  </si>
  <si>
    <t>CPCS</t>
  </si>
  <si>
    <t>PCB</t>
  </si>
  <si>
    <t>LED NS9W153T</t>
  </si>
  <si>
    <t>Nichia</t>
  </si>
  <si>
    <t>US$</t>
  </si>
  <si>
    <t>Electrical parts</t>
  </si>
  <si>
    <t>PCB(Main) Assy</t>
  </si>
  <si>
    <t>PCB (Main) BL</t>
  </si>
  <si>
    <t>Nippou</t>
  </si>
  <si>
    <t>Electric Parts   (Purchased in Japan Yen)</t>
  </si>
  <si>
    <t>Electric Parts   (Purchased in US $</t>
  </si>
  <si>
    <t xml:space="preserve">Indigo-L  </t>
  </si>
  <si>
    <t>Fujitsu</t>
  </si>
  <si>
    <t>Euro</t>
  </si>
  <si>
    <t>Apix I/F (included in electric parts)</t>
  </si>
  <si>
    <t>ONSEMICONDUCTOR</t>
  </si>
  <si>
    <t>BATT input  (included in electric parts)</t>
  </si>
  <si>
    <t>TDK</t>
  </si>
  <si>
    <t>Indigo-L  (included in electric parts)</t>
  </si>
  <si>
    <t>IKE I/F  (included in electric parts)</t>
  </si>
  <si>
    <t>Rosenberger</t>
  </si>
  <si>
    <t>LED Driver  (included in electric parts)</t>
  </si>
  <si>
    <t>Motor  (included in electric parts)</t>
  </si>
  <si>
    <t>Power  (included in electric parts)</t>
  </si>
  <si>
    <t>Others  (included in electric parts)</t>
  </si>
  <si>
    <t xml:space="preserve">Solder </t>
  </si>
  <si>
    <t>Coating</t>
  </si>
  <si>
    <t>PCB (Relay) assy</t>
  </si>
  <si>
    <t>PCB (Relay) 70×50</t>
  </si>
  <si>
    <t xml:space="preserve">CMK </t>
  </si>
  <si>
    <t>Electronic Parts List</t>
  </si>
  <si>
    <t>H3 Design Change (CR13 Limit Body)</t>
  </si>
  <si>
    <t>DCD impact</t>
  </si>
  <si>
    <t>Sums</t>
  </si>
  <si>
    <t>Packaging</t>
  </si>
  <si>
    <t>Transport</t>
  </si>
  <si>
    <t>Duties</t>
  </si>
  <si>
    <t>MGK</t>
  </si>
  <si>
    <t>Materials</t>
  </si>
  <si>
    <t>Scrap</t>
  </si>
  <si>
    <t>Price adjustment clause proportion</t>
  </si>
  <si>
    <t>Additional lines: Copy blank lines and insert before last line</t>
  </si>
  <si>
    <t xml:space="preserve">     2. Manufacturing costs</t>
  </si>
  <si>
    <t>Vendor/Supplier:</t>
  </si>
  <si>
    <t>Order Number / Version:</t>
  </si>
  <si>
    <t xml:space="preserve">    Statement in procurement currency</t>
  </si>
  <si>
    <t xml:space="preserve">    Statement in quotation currency</t>
  </si>
  <si>
    <t xml:space="preserve"> Item number
 Manufacturing step</t>
  </si>
  <si>
    <t xml:space="preserve"> Process designation</t>
  </si>
  <si>
    <t xml:space="preserve"> Designation
 Facility/machine/type</t>
  </si>
  <si>
    <t xml:space="preserve"> Site</t>
  </si>
  <si>
    <t xml:space="preserve"> Procurement currency BW</t>
  </si>
  <si>
    <t xml:space="preserve"> Cycle time [s]</t>
  </si>
  <si>
    <t xml:space="preserve"> Parts per cycle</t>
  </si>
  <si>
    <t xml:space="preserve"> Number of direct employees</t>
  </si>
  <si>
    <t xml:space="preserve"> Direct wage [BW/h]</t>
  </si>
  <si>
    <t xml:space="preserve"> Social overhead costs
 (SGK) [%]</t>
  </si>
  <si>
    <t xml:space="preserve"> Machine-hour rate
 (MSS) [BW/h]</t>
  </si>
  <si>
    <t xml:space="preserve"> Setup costs per unit [BW]</t>
  </si>
  <si>
    <t xml:space="preserve"> Direct manufacturing costs
 (FEK) [BW]</t>
  </si>
  <si>
    <t xml:space="preserve"> Remaining manufacturing overhead costs
(RFGK) Hourly rate [BW/h]</t>
  </si>
  <si>
    <t xml:space="preserve"> Manufacturing costs
(FK) [BW]</t>
  </si>
  <si>
    <t xml:space="preserve"> Quotation currency AW</t>
  </si>
  <si>
    <t xml:space="preserve"> Exchange rate [AW/BW]</t>
  </si>
  <si>
    <t xml:space="preserve"> Manufacturing costs FK [AW]</t>
  </si>
  <si>
    <t xml:space="preserve"> Scrap per 
process step [%]</t>
  </si>
  <si>
    <t xml:space="preserve"> Scrap costs
Manufacturing [AW]</t>
  </si>
  <si>
    <t xml:space="preserve"> Personnel costs
 Quotation [AW]</t>
  </si>
  <si>
    <t xml:space="preserve"> Machine costs
 Quotation [AW]</t>
  </si>
  <si>
    <t xml:space="preserve"> Setup costs [AW]</t>
  </si>
  <si>
    <t xml:space="preserve"> Direct manufacturing costs
Quotation [AW]</t>
  </si>
  <si>
    <t xml:space="preserve"> Remaining manufacturing overhead costs
Quotation [AW]</t>
  </si>
  <si>
    <t/>
  </si>
  <si>
    <t>Sub unit assembly</t>
  </si>
  <si>
    <t>Nagaoka Shimazu</t>
  </si>
  <si>
    <t>Japan</t>
  </si>
  <si>
    <t>Heat Sink Assy</t>
  </si>
  <si>
    <t>NSE/Nippon Seiki</t>
  </si>
  <si>
    <t>PCB (LED) Assy</t>
  </si>
  <si>
    <t>PCB assy   SMT</t>
  </si>
  <si>
    <t>PCB assy  P-SMT</t>
  </si>
  <si>
    <t>PCB (Relay) Assy</t>
  </si>
  <si>
    <t>PCB (Main) Assy</t>
  </si>
  <si>
    <t>Lens Holder  Assy</t>
  </si>
  <si>
    <t>NSV</t>
  </si>
  <si>
    <t>TFT Holder Assy</t>
  </si>
  <si>
    <t>Concave Mirror assy</t>
  </si>
  <si>
    <t>Flat Mirror assy</t>
  </si>
  <si>
    <t>Final Assembly</t>
  </si>
  <si>
    <t>JAVE 2017 reduction target</t>
  </si>
  <si>
    <t>Personnel</t>
  </si>
  <si>
    <t>Machine</t>
  </si>
  <si>
    <t>Setup</t>
  </si>
  <si>
    <t>FEK</t>
  </si>
  <si>
    <t>RFGK</t>
  </si>
  <si>
    <t xml:space="preserve">     4.  / 11. SBM, SEKOF and subsequent dies (FWZ)</t>
  </si>
  <si>
    <t xml:space="preserve">     Statement in procurement currency</t>
  </si>
  <si>
    <t xml:space="preserve"> Billing method</t>
  </si>
  <si>
    <t xml:space="preserve"> WAF available [yes/no]</t>
  </si>
  <si>
    <t xml:space="preserve"> Tool / equipment type</t>
  </si>
  <si>
    <t xml:space="preserve"> Comments</t>
  </si>
  <si>
    <t xml:space="preserve"> Design / cavities [x times]</t>
  </si>
  <si>
    <t xml:space="preserve"> Capacity per replacement part (AT) [parts]
 1 shift</t>
  </si>
  <si>
    <t xml:space="preserve"> Capacity per AT [parts]
 2 shifts</t>
  </si>
  <si>
    <t xml:space="preserve"> Capacity per AT [parts]
 3 shifts</t>
  </si>
  <si>
    <t xml:space="preserve"> Lifetime [cycles]</t>
  </si>
  <si>
    <t xml:space="preserve"> Order time [weeks]</t>
  </si>
  <si>
    <t xml:space="preserve"> Manufacturer site</t>
  </si>
  <si>
    <t xml:space="preserve"> Tool /
 equipment costs [BW]</t>
  </si>
  <si>
    <t xml:space="preserve"> Number of tools / 
devices</t>
  </si>
  <si>
    <t xml:space="preserve"> Sum tool /
 equipment costs [AW]</t>
  </si>
  <si>
    <t xml:space="preserve"> Sum tool / 
equipment costs Special equipment 
(SBM) [AW]</t>
  </si>
  <si>
    <t xml:space="preserve"> Special direct costs of manufacturing SEKOF + subsequent dies + tool maintenance
per unit [AW]</t>
  </si>
  <si>
    <t xml:space="preserve"> Plausibility check
 "Billing method"</t>
  </si>
  <si>
    <t xml:space="preserve"> Plausibility check
 "Tool type"</t>
  </si>
  <si>
    <t>no</t>
  </si>
  <si>
    <t xml:space="preserve">Injection moulds </t>
  </si>
  <si>
    <t>Upper Case LH Der. 1</t>
  </si>
  <si>
    <t>Subsequent die (FWZ)</t>
  </si>
  <si>
    <t>Upper Case LH Der. 3</t>
  </si>
  <si>
    <t>Upper Case LH Der. 4</t>
  </si>
  <si>
    <t>Upper Case LH Der. 5</t>
  </si>
  <si>
    <t>Upper Case LH Der. 6</t>
  </si>
  <si>
    <t>Upper Case LH Der. 7</t>
  </si>
  <si>
    <t>Upper Case RH Der. 1</t>
  </si>
  <si>
    <t>Upper Case RH Der. 3</t>
  </si>
  <si>
    <t>Upper Case RH Der. 4</t>
  </si>
  <si>
    <t>Upper Case RH Der. 5</t>
  </si>
  <si>
    <t>Upper Case RH Der. 6</t>
  </si>
  <si>
    <t>Upper Case RH Der. 7</t>
  </si>
  <si>
    <t>Trim dies / piercing tools</t>
  </si>
  <si>
    <t>Baffle Foam LH Der. 1</t>
  </si>
  <si>
    <t>Baffle Foam LH Der. 3</t>
  </si>
  <si>
    <t>Baffle Foam LH Der. 4</t>
  </si>
  <si>
    <t xml:space="preserve">Baffle Foam LH Der. 5 </t>
  </si>
  <si>
    <t>Baffle Foam LH Der. 6</t>
  </si>
  <si>
    <t>Baffle Foam LH Der. 7</t>
  </si>
  <si>
    <t>Baffle Foam RH Der. 1</t>
  </si>
  <si>
    <t>Baffle Foam RH Der. 3</t>
  </si>
  <si>
    <t>Baffle Foam RH Der. 4</t>
  </si>
  <si>
    <t>Baffle Foam RH Der. 5</t>
  </si>
  <si>
    <t>Baffle Foam RH Der. 6</t>
  </si>
  <si>
    <t>Baffle Foam RH Der. 7</t>
  </si>
  <si>
    <t>Both Side Tape(1) LH Der. 1</t>
  </si>
  <si>
    <t>Both Side Tape(1) LH Der. 3</t>
  </si>
  <si>
    <t>Both Side Tape(1) LH Der. 4</t>
  </si>
  <si>
    <t>Both Side Tape(1) LH Der. 5</t>
  </si>
  <si>
    <t>Both Side Tape(1) LH Der. 6</t>
  </si>
  <si>
    <t>Both Side Tape(1) LH Der. 7</t>
  </si>
  <si>
    <t>Both Side Tape(1) RH  Der. 1</t>
  </si>
  <si>
    <t>Both Side Tape(1) RH  Der. 3</t>
  </si>
  <si>
    <t>Both Side Tape(1) RH  Der. 4</t>
  </si>
  <si>
    <t>Both Side Tape(1) RH  Der. 5</t>
  </si>
  <si>
    <t>Both Side Tape(1) RH  Der. 6</t>
  </si>
  <si>
    <t>Both Side Tape(1) RH  Der. 7</t>
  </si>
  <si>
    <t>Both Side Tape(2) LH Der. 1</t>
  </si>
  <si>
    <t>Both Side Tape(2) LH Der. 3</t>
  </si>
  <si>
    <t>Both Side Tape(2) LH Der. 4</t>
  </si>
  <si>
    <t>Both Side Tape(2) LH Der. 5</t>
  </si>
  <si>
    <t>Both Side Tape(2) LH Der. 6</t>
  </si>
  <si>
    <t>Both Side Tape(2) LH Der. 7</t>
  </si>
  <si>
    <t>Both Side Tape(2) RH  Der. 1</t>
  </si>
  <si>
    <t>Both Side Tape(2) RH  Der. 3</t>
  </si>
  <si>
    <t>Both Side Tape(2) RH  Der. 4</t>
  </si>
  <si>
    <t>Both Side Tape(2) RH  Der. 5</t>
  </si>
  <si>
    <t>Both Side Tape(2) RH  Der. 6</t>
  </si>
  <si>
    <t>Both Side Tape(2) RH  Der. 7</t>
  </si>
  <si>
    <t>Both Side Tape(3) LH Der. 1</t>
  </si>
  <si>
    <t>Both Side Tape(3) LH Der. 3</t>
  </si>
  <si>
    <t>Both Side Tape(3) LH Der. 4</t>
  </si>
  <si>
    <t>Both Side Tape(3) LH Der. 5</t>
  </si>
  <si>
    <t>Both Side Tape(3) LH Der. 6</t>
  </si>
  <si>
    <t>Both Side Tape(3) LH Der. 7</t>
  </si>
  <si>
    <t>Both Side Tape(3) RH  Der. 1</t>
  </si>
  <si>
    <t>Both Side Tape(3) RH  Der. 3</t>
  </si>
  <si>
    <t>Both Side Tape(3) RH  Der. 4</t>
  </si>
  <si>
    <t>Both Side Tape(3) RH  Der. 5</t>
  </si>
  <si>
    <t>Both Side Tape(3) RH  Der. 6</t>
  </si>
  <si>
    <t>Both Side Tape(3) RH  Der. 7</t>
  </si>
  <si>
    <t>Both Side Tape(4) LH Der. 1</t>
  </si>
  <si>
    <t>Both Side Tape(4) LH Der. 3</t>
  </si>
  <si>
    <t>Both Side Tape(4) LH Der. 4</t>
  </si>
  <si>
    <t>Both Side Tape(4) LH Der. 5</t>
  </si>
  <si>
    <t>Both Side Tape(4) LH Der. 6</t>
  </si>
  <si>
    <t>Both Side Tape(4) LH Der. 7</t>
  </si>
  <si>
    <t>Both Side Tape(4) RH  Der. 1</t>
  </si>
  <si>
    <t>Both Side Tape(4) RH  Der. 3</t>
  </si>
  <si>
    <t>Both Side Tape(4) RH  Der. 4</t>
  </si>
  <si>
    <t>Both Side Tape(4) RH  Der. 5</t>
  </si>
  <si>
    <t>Both Side Tape(4) RH  Der. 6</t>
  </si>
  <si>
    <t>Both Side Tape(4) RH  Der. 7</t>
  </si>
  <si>
    <t xml:space="preserve">Both Side Tape(5) </t>
  </si>
  <si>
    <t>Precision trim dies</t>
  </si>
  <si>
    <t>Cover Glass LH Der. 1</t>
  </si>
  <si>
    <t>Cover Glass LH Der. 3</t>
  </si>
  <si>
    <t>Cover Glass LH Der. 4</t>
  </si>
  <si>
    <t>Cover Glass LH Der. 5</t>
  </si>
  <si>
    <t>Cover Glass LH Der. 6</t>
  </si>
  <si>
    <t>Cover Glass LH Der. 7</t>
  </si>
  <si>
    <t>Cover Glass RH Der. 1</t>
  </si>
  <si>
    <t>Cover Glass RH Der. 3</t>
  </si>
  <si>
    <t>Cover Glass RH Der. 4</t>
  </si>
  <si>
    <t>Cover Glass RH Der. 5</t>
  </si>
  <si>
    <t>Cover Glass RH Der. 6</t>
  </si>
  <si>
    <t>Cover Glass RH Der. 7</t>
  </si>
  <si>
    <t>Die casting mold</t>
  </si>
  <si>
    <t>Heat Sink LH</t>
  </si>
  <si>
    <t>China</t>
  </si>
  <si>
    <t>Heat Sink RH</t>
  </si>
  <si>
    <t>PCB base</t>
  </si>
  <si>
    <t>Condenser Lens(1)</t>
  </si>
  <si>
    <t>Condenser Lens(2)</t>
  </si>
  <si>
    <t>Lens array</t>
  </si>
  <si>
    <t>Lens Box</t>
  </si>
  <si>
    <t>Lens Holder</t>
  </si>
  <si>
    <t>Free Form Reflector</t>
  </si>
  <si>
    <t>SEKOF</t>
  </si>
  <si>
    <t>Coating application fixture</t>
  </si>
  <si>
    <t>Press tool (excluding metal)</t>
  </si>
  <si>
    <t xml:space="preserve">PCB(LED)　</t>
  </si>
  <si>
    <t xml:space="preserve">TFT Holder BL  </t>
  </si>
  <si>
    <t xml:space="preserve">TFT Holder   </t>
  </si>
  <si>
    <t xml:space="preserve">TFT  Holder Cover  </t>
  </si>
  <si>
    <t>TBC</t>
  </si>
  <si>
    <t xml:space="preserve">Diffuser  </t>
  </si>
  <si>
    <t>Hot mirror Holder Paint  LH</t>
  </si>
  <si>
    <t xml:space="preserve">Hot mirror Holder BL </t>
  </si>
  <si>
    <t xml:space="preserve">PCB（Main）  </t>
  </si>
  <si>
    <t xml:space="preserve">PCB（Relay） </t>
  </si>
  <si>
    <t>Lower Case LH</t>
  </si>
  <si>
    <t>Lower Case RH</t>
  </si>
  <si>
    <t>Blind Cover Paint　LH</t>
  </si>
  <si>
    <t>Blind Cover BL LH</t>
  </si>
  <si>
    <t>Blind Cover BL RH</t>
  </si>
  <si>
    <t>Stay(1)   LH</t>
  </si>
  <si>
    <t>Stay(1)   RH</t>
  </si>
  <si>
    <t>Rear Cover　LH</t>
  </si>
  <si>
    <t>Rear Cover　RH</t>
  </si>
  <si>
    <t xml:space="preserve">Hot Mirror　　</t>
  </si>
  <si>
    <t xml:space="preserve">Polarizer　</t>
  </si>
  <si>
    <t>Flat Mirror　LH</t>
  </si>
  <si>
    <t>Flat Mirror　RH</t>
  </si>
  <si>
    <t>Flat Mirror Holder LH</t>
  </si>
  <si>
    <t>Flat Mirror Holder RH</t>
  </si>
  <si>
    <t xml:space="preserve">Flat Mirro Cover Paint　　</t>
  </si>
  <si>
    <t>Flat Mirror Cover  LH</t>
  </si>
  <si>
    <t>Flat Mirror Cover　RH</t>
  </si>
  <si>
    <t>Concave Mirror Vacuum Plating Jig LH</t>
  </si>
  <si>
    <t>Concave Mirror Vacuum Plating Jig RH</t>
  </si>
  <si>
    <t>Concave Mirror BL LH Der. 1</t>
  </si>
  <si>
    <t>Concave Mirror BL LH Der. 2</t>
  </si>
  <si>
    <t>Concave Mirror BL LH Der. 3</t>
  </si>
  <si>
    <t>Concave Mirror BL LH Der. 4</t>
  </si>
  <si>
    <t>Concave Mirror BL LH Der. 5</t>
  </si>
  <si>
    <t>Concave Mirror BL LH Der. 6</t>
  </si>
  <si>
    <t>Concave Mirror BL LH Der. 7</t>
  </si>
  <si>
    <t>Concave Mirror BL RH Der. 1</t>
  </si>
  <si>
    <t>Concave Mirror BL RH Der. 2</t>
  </si>
  <si>
    <t>Concave Mirror BL RH Der. 3</t>
  </si>
  <si>
    <t>Concave Mirror BL RH Der. 4</t>
  </si>
  <si>
    <t>Concave Mirror BL RH Der. 5</t>
  </si>
  <si>
    <t>Concave Mirror BL RH Der. 6</t>
  </si>
  <si>
    <t>Concave Mirror BL RH Der. 7</t>
  </si>
  <si>
    <t>Spring Holder</t>
  </si>
  <si>
    <t>Gear plate　LH</t>
  </si>
  <si>
    <t>Gear plate　RH</t>
  </si>
  <si>
    <t>Motor Holder LH</t>
  </si>
  <si>
    <t>Motor Holder RH</t>
  </si>
  <si>
    <t>Relay FPC</t>
  </si>
  <si>
    <t>Special tools, mech. manufacturing</t>
  </si>
  <si>
    <t>Windshield Master</t>
  </si>
  <si>
    <t>Denmark</t>
  </si>
  <si>
    <t>Lineside Apix Tool</t>
  </si>
  <si>
    <t>SAR System (3rd line)</t>
  </si>
  <si>
    <t>Germany</t>
  </si>
  <si>
    <t>Flash System</t>
  </si>
  <si>
    <t>H3 invest for volume extension</t>
  </si>
  <si>
    <t>H3 invest for volume extension (machine &amp; Tool)</t>
  </si>
  <si>
    <t>SEKOF + FWZ + Maintenance (IH)</t>
  </si>
  <si>
    <t xml:space="preserve">L6NF BOM </t>
  </si>
  <si>
    <t>Common with DMD HUD</t>
  </si>
  <si>
    <t>Derivative</t>
  </si>
  <si>
    <t>Summe</t>
  </si>
  <si>
    <t>LH</t>
  </si>
  <si>
    <t>RH</t>
  </si>
  <si>
    <t>LH+RH</t>
  </si>
  <si>
    <t>G11/G30/G14</t>
  </si>
  <si>
    <t>Der. 1</t>
  </si>
  <si>
    <t>G32</t>
  </si>
  <si>
    <t>Der.2</t>
  </si>
  <si>
    <t>G05</t>
  </si>
  <si>
    <t>Der.3</t>
  </si>
  <si>
    <t>G06</t>
  </si>
  <si>
    <t>Der.4</t>
  </si>
  <si>
    <t>RR</t>
  </si>
  <si>
    <t>Der.5</t>
  </si>
  <si>
    <t>G01/G08</t>
  </si>
  <si>
    <t>Der.6</t>
  </si>
  <si>
    <t>G02</t>
  </si>
  <si>
    <t>Der 7</t>
  </si>
  <si>
    <t>Derivateve 1</t>
  </si>
  <si>
    <t>Derivateve 2</t>
  </si>
  <si>
    <t>Derivateve 3</t>
  </si>
  <si>
    <t>Derivateve 4</t>
  </si>
  <si>
    <t>Derivateve 5</t>
  </si>
  <si>
    <t>Derivative 6</t>
  </si>
  <si>
    <t>Derivative 7</t>
  </si>
  <si>
    <t>2016, 2017</t>
  </si>
  <si>
    <t>2018, 2019</t>
  </si>
  <si>
    <t>TBA</t>
  </si>
  <si>
    <t>G11.G12</t>
  </si>
  <si>
    <t>G30,31</t>
  </si>
  <si>
    <t>G14,15,16</t>
  </si>
  <si>
    <t>G01/G02/G08</t>
  </si>
  <si>
    <t>Total</t>
  </si>
  <si>
    <t>L</t>
  </si>
  <si>
    <t>R</t>
  </si>
  <si>
    <t>Part Name</t>
  </si>
  <si>
    <t>Ｌ</t>
  </si>
  <si>
    <t>Ｒ</t>
  </si>
  <si>
    <t>Tool Kinds</t>
  </si>
  <si>
    <t>Life shot</t>
  </si>
  <si>
    <t>Cavity</t>
  </si>
  <si>
    <t>Number of Tool</t>
  </si>
  <si>
    <t>L、R　１each（common）</t>
  </si>
  <si>
    <t>L, R １each　(common）</t>
  </si>
  <si>
    <t>１　common</t>
  </si>
  <si>
    <t>Condenser Lens (1)</t>
  </si>
  <si>
    <t>Concave Lens (2)</t>
  </si>
  <si>
    <t>Lens Array</t>
  </si>
  <si>
    <t>PCB(LED) (84×60)</t>
  </si>
  <si>
    <t>BM0510001 Both Side Tape(5)</t>
  </si>
  <si>
    <t xml:space="preserve">Hot mirror Holder </t>
  </si>
  <si>
    <t>PCB（Main）</t>
  </si>
  <si>
    <t>PCB（Relay）70×50</t>
  </si>
  <si>
    <t>Lower Case</t>
  </si>
  <si>
    <t xml:space="preserve">Blind Cover </t>
  </si>
  <si>
    <t>L, R 　１each　(common）</t>
  </si>
  <si>
    <t xml:space="preserve">Concave Mirror </t>
  </si>
  <si>
    <t xml:space="preserve">Stay　</t>
  </si>
  <si>
    <t xml:space="preserve">Rear Cover　</t>
  </si>
  <si>
    <t xml:space="preserve">Flat Mirro Cover </t>
  </si>
  <si>
    <t>Holder Spring</t>
  </si>
  <si>
    <t>L4R1</t>
  </si>
  <si>
    <t>Motor Holder</t>
  </si>
  <si>
    <t>Motor</t>
  </si>
  <si>
    <t>Purchase</t>
  </si>
  <si>
    <t>Worm Gear</t>
  </si>
  <si>
    <t>Cord Assy (Motor)</t>
  </si>
  <si>
    <t>Rubber Bush</t>
  </si>
  <si>
    <t>Collar</t>
  </si>
  <si>
    <t>Blade Spring</t>
  </si>
  <si>
    <t>Wrom Wheel</t>
  </si>
  <si>
    <t>BM0506001 Shaft</t>
  </si>
  <si>
    <t>E-Ring (E-2)</t>
  </si>
  <si>
    <t>DRAFT - CONFIDENTIAL</t>
  </si>
  <si>
    <t>Assumptions sheet</t>
  </si>
  <si>
    <t>QAF Version 8 © BMW AG</t>
  </si>
  <si>
    <t xml:space="preserve">Status </t>
  </si>
  <si>
    <t>List of raw material keys</t>
  </si>
  <si>
    <t>List of acceptable quotation currencies</t>
  </si>
  <si>
    <t>List of acceptable procurement currencies</t>
  </si>
  <si>
    <t>List of countries</t>
  </si>
  <si>
    <t>ISO country code</t>
  </si>
  <si>
    <t>ISO currency code</t>
  </si>
  <si>
    <t>SBM tool list or subsequent dies</t>
  </si>
  <si>
    <t>Tool type number</t>
  </si>
  <si>
    <t>SEKOF tool list</t>
  </si>
  <si>
    <t>Billing method</t>
  </si>
  <si>
    <t>Material units list</t>
  </si>
  <si>
    <t>List Yes / No</t>
  </si>
  <si>
    <t>Tool billing method</t>
  </si>
  <si>
    <t>Area units list</t>
  </si>
  <si>
    <t>Change history</t>
  </si>
  <si>
    <t>Tool maintenance</t>
  </si>
  <si>
    <t>AL01</t>
  </si>
  <si>
    <t>ALUMINIUM</t>
  </si>
  <si>
    <t>Egypt</t>
  </si>
  <si>
    <t>EG</t>
  </si>
  <si>
    <t>EGP</t>
  </si>
  <si>
    <t>Clamping fixture for machining centre</t>
  </si>
  <si>
    <t>yes</t>
  </si>
  <si>
    <t>sq.m.</t>
  </si>
  <si>
    <t>Consideration of raw material key</t>
  </si>
  <si>
    <t>general</t>
  </si>
  <si>
    <t>AL02</t>
  </si>
  <si>
    <t>ALUMINIUM SCRAP</t>
  </si>
  <si>
    <t>US Dollar</t>
  </si>
  <si>
    <t>Albania</t>
  </si>
  <si>
    <t>AL</t>
  </si>
  <si>
    <t>ALL</t>
  </si>
  <si>
    <t>Bending tool (e.g., pipe bending)</t>
  </si>
  <si>
    <t>Flocking fixture</t>
  </si>
  <si>
    <t>kg</t>
  </si>
  <si>
    <t>sq.ft.</t>
  </si>
  <si>
    <t>Price adjustment clause form updating</t>
  </si>
  <si>
    <t>AL03</t>
  </si>
  <si>
    <t>ALUMINIUM SCRAP 2</t>
  </si>
  <si>
    <t>GBP</t>
  </si>
  <si>
    <t>British pound</t>
  </si>
  <si>
    <t>Argentina</t>
  </si>
  <si>
    <t>AR</t>
  </si>
  <si>
    <t>ARS</t>
  </si>
  <si>
    <t>Blowing tools</t>
  </si>
  <si>
    <t>Breaking template</t>
  </si>
  <si>
    <t>g</t>
  </si>
  <si>
    <t>sq.yd.</t>
  </si>
  <si>
    <t>Consideration of WZ_IH_Kosten (tool maintenance costs)</t>
  </si>
  <si>
    <t>AL04</t>
  </si>
  <si>
    <t>PURE ALUMINIUM PREMIUM (ECDP/ECDU)</t>
  </si>
  <si>
    <t>CNY</t>
  </si>
  <si>
    <t>Chinese Renminbi</t>
  </si>
  <si>
    <t>Australia</t>
  </si>
  <si>
    <t>AU</t>
  </si>
  <si>
    <t>AUD</t>
  </si>
  <si>
    <t>Direct / indirect hot forming tools</t>
  </si>
  <si>
    <t>Screen print master / Screen print copy</t>
  </si>
  <si>
    <t>m³</t>
  </si>
  <si>
    <t>"Unnecessary form" cover sheet removed</t>
  </si>
  <si>
    <t>KU01</t>
  </si>
  <si>
    <t>Plastic ABS,</t>
  </si>
  <si>
    <t>Argentinian Peso</t>
  </si>
  <si>
    <t>Albanian Lek</t>
  </si>
  <si>
    <t>Bangladesh</t>
  </si>
  <si>
    <t>BD</t>
  </si>
  <si>
    <t>BDT</t>
  </si>
  <si>
    <t>Print fixture (pad printing / printing plates)</t>
  </si>
  <si>
    <t>m²</t>
  </si>
  <si>
    <t>permissible procurement currencies updated</t>
  </si>
  <si>
    <t>KU02</t>
  </si>
  <si>
    <t>Plastic ABS PC,</t>
  </si>
  <si>
    <t>Australian Dollar</t>
  </si>
  <si>
    <t>AED</t>
  </si>
  <si>
    <t>UAE Dirham</t>
  </si>
  <si>
    <t>Belgium</t>
  </si>
  <si>
    <t>BE</t>
  </si>
  <si>
    <t>Elastomer press tools</t>
  </si>
  <si>
    <t>m</t>
  </si>
  <si>
    <t>WZ_IH_Kosten removed from manufacturing costs</t>
  </si>
  <si>
    <t>KU03</t>
  </si>
  <si>
    <t>Plastic PVC,</t>
  </si>
  <si>
    <t>BGN</t>
  </si>
  <si>
    <t>Lew</t>
  </si>
  <si>
    <t>Bosnia and Herzegovina</t>
  </si>
  <si>
    <t>BA</t>
  </si>
  <si>
    <t>BAM</t>
  </si>
  <si>
    <t>Extruding tools</t>
  </si>
  <si>
    <t>Galvanic frames</t>
  </si>
  <si>
    <t>mm</t>
  </si>
  <si>
    <t>SEKOF/SBM plausibility check update</t>
  </si>
  <si>
    <t>KU04</t>
  </si>
  <si>
    <t>PLASTIC PA,</t>
  </si>
  <si>
    <t>BRL</t>
  </si>
  <si>
    <t>Brazilian Real</t>
  </si>
  <si>
    <t>Brazil</t>
  </si>
  <si>
    <t>BR</t>
  </si>
  <si>
    <t>Precision casting</t>
  </si>
  <si>
    <t>Glass pressure form (pressure bending form)</t>
  </si>
  <si>
    <t>l</t>
  </si>
  <si>
    <t>Plausibility check WZ-IH costs updated</t>
  </si>
  <si>
    <t>KU05</t>
  </si>
  <si>
    <t>Plastic POM,</t>
  </si>
  <si>
    <t>CAD</t>
  </si>
  <si>
    <t>Canadian Dollar</t>
  </si>
  <si>
    <t>Bosnian Mark</t>
  </si>
  <si>
    <t>Bulgaria</t>
  </si>
  <si>
    <t>BG</t>
  </si>
  <si>
    <t>In-circuit tester adapter (printed circuit board) including software, function test adapter, final test adapter (assembly)</t>
  </si>
  <si>
    <t>Premium (kg)</t>
  </si>
  <si>
    <t>limited formatting WZ-IH updated</t>
  </si>
  <si>
    <t>KU06</t>
  </si>
  <si>
    <t>PLASTIC PP TVXX,</t>
  </si>
  <si>
    <t>CHF</t>
  </si>
  <si>
    <t>Swiss Franc</t>
  </si>
  <si>
    <t>Bangladeshi Taka</t>
  </si>
  <si>
    <t>CN</t>
  </si>
  <si>
    <t>Progressive tools</t>
  </si>
  <si>
    <t>Laminating tools for special machine</t>
  </si>
  <si>
    <t>lb</t>
  </si>
  <si>
    <t>KU07</t>
  </si>
  <si>
    <t>PLASTIC PP,</t>
  </si>
  <si>
    <t>CZK</t>
  </si>
  <si>
    <t>Czech Crown</t>
  </si>
  <si>
    <t>Bulgarian Lev</t>
  </si>
  <si>
    <t>DK</t>
  </si>
  <si>
    <t>DKK</t>
  </si>
  <si>
    <t>Galvanic tools</t>
  </si>
  <si>
    <t>Bonding fixture</t>
  </si>
  <si>
    <t>oz</t>
  </si>
  <si>
    <t>KU08</t>
  </si>
  <si>
    <t>Plastic PP GFxx,</t>
  </si>
  <si>
    <t>Danish Crown</t>
  </si>
  <si>
    <t>DE</t>
  </si>
  <si>
    <t>Compound press / compound die</t>
  </si>
  <si>
    <t>Painting fixtures / mounts</t>
  </si>
  <si>
    <t>yd</t>
  </si>
  <si>
    <t>KU09</t>
  </si>
  <si>
    <t>Plastic PE,</t>
  </si>
  <si>
    <t>Egyptian Pound</t>
  </si>
  <si>
    <t>BYR</t>
  </si>
  <si>
    <t>Belarusian Ruble</t>
  </si>
  <si>
    <t>Dubai</t>
  </si>
  <si>
    <t>AE</t>
  </si>
  <si>
    <t>UAE</t>
  </si>
  <si>
    <t>Back foaming tools / moulds</t>
  </si>
  <si>
    <t>Soldering frames</t>
  </si>
  <si>
    <t>ft</t>
  </si>
  <si>
    <t>KU10</t>
  </si>
  <si>
    <t>Plastic Polyol,</t>
  </si>
  <si>
    <t>HKD</t>
  </si>
  <si>
    <t>Hong Kong Dollar</t>
  </si>
  <si>
    <t>Estonia</t>
  </si>
  <si>
    <t>EE</t>
  </si>
  <si>
    <t>Inner high pressure forming tools</t>
  </si>
  <si>
    <t>Masking</t>
  </si>
  <si>
    <t>in</t>
  </si>
  <si>
    <t>KU11</t>
  </si>
  <si>
    <t>PLASTIC MDI,</t>
  </si>
  <si>
    <t>HUF</t>
  </si>
  <si>
    <t>Forint</t>
  </si>
  <si>
    <t>Finnland</t>
  </si>
  <si>
    <t>FI</t>
  </si>
  <si>
    <t>Cold pressing (solid forming)</t>
  </si>
  <si>
    <t>Mechanization accessories (grippers, feeders, deflashing)</t>
  </si>
  <si>
    <t>KU12</t>
  </si>
  <si>
    <t>Plastic EPDM,</t>
  </si>
  <si>
    <t>IDR</t>
  </si>
  <si>
    <t>Rupiah</t>
  </si>
  <si>
    <t>France</t>
  </si>
  <si>
    <t>FR</t>
  </si>
  <si>
    <t xml:space="preserve">Laminating tools for standard machine </t>
  </si>
  <si>
    <t>Measuring fixtures / equipment, specific</t>
  </si>
  <si>
    <t>KU13</t>
  </si>
  <si>
    <t>Plastic Natural rubber</t>
  </si>
  <si>
    <t>INR</t>
  </si>
  <si>
    <t>Rupee</t>
  </si>
  <si>
    <t>Greece</t>
  </si>
  <si>
    <t>GR</t>
  </si>
  <si>
    <t>Core box</t>
  </si>
  <si>
    <t>Assembly fixtures of all types</t>
  </si>
  <si>
    <t>sq.in.</t>
  </si>
  <si>
    <t>KU14</t>
  </si>
  <si>
    <t>EPOXY RESIN</t>
  </si>
  <si>
    <t>Yen</t>
  </si>
  <si>
    <t>Great Britain</t>
  </si>
  <si>
    <t>GB</t>
  </si>
  <si>
    <t xml:space="preserve">Gravity die-casting tools </t>
  </si>
  <si>
    <t>NC programs of all types</t>
  </si>
  <si>
    <t>cu.yd.</t>
  </si>
  <si>
    <t>KU15</t>
  </si>
  <si>
    <t>SYNTHETIC RUBBER</t>
  </si>
  <si>
    <t>KRW</t>
  </si>
  <si>
    <t>Won</t>
  </si>
  <si>
    <t>India</t>
  </si>
  <si>
    <t>IN</t>
  </si>
  <si>
    <t>Assembly tool</t>
  </si>
  <si>
    <t>Polishing devices</t>
  </si>
  <si>
    <t>cu.ft.</t>
  </si>
  <si>
    <t>KU99</t>
  </si>
  <si>
    <t>Plastic Generic</t>
  </si>
  <si>
    <t>MXN</t>
  </si>
  <si>
    <t>Mexican Peso</t>
  </si>
  <si>
    <t>HRK</t>
  </si>
  <si>
    <t>Croatian Kuna</t>
  </si>
  <si>
    <t>Indonesia</t>
  </si>
  <si>
    <t>ID</t>
  </si>
  <si>
    <t>Reshaping tools</t>
  </si>
  <si>
    <t>Test fixture / equipment specific</t>
  </si>
  <si>
    <t>cu.in.</t>
  </si>
  <si>
    <t>SO01</t>
  </si>
  <si>
    <t>COPPER,</t>
  </si>
  <si>
    <t>MYR</t>
  </si>
  <si>
    <t>Ringgit</t>
  </si>
  <si>
    <t>Hungarian Forint</t>
  </si>
  <si>
    <t>Iran</t>
  </si>
  <si>
    <t>IR</t>
  </si>
  <si>
    <t>IRR</t>
  </si>
  <si>
    <t>Drop-through blank dies</t>
  </si>
  <si>
    <t>Set of pulleys</t>
  </si>
  <si>
    <t>SO02</t>
  </si>
  <si>
    <t>LEAD,</t>
  </si>
  <si>
    <t>NOK</t>
  </si>
  <si>
    <t>Norwegian Crown</t>
  </si>
  <si>
    <t>Indonesian Rupiah</t>
  </si>
  <si>
    <t>Ireland</t>
  </si>
  <si>
    <t>IE</t>
  </si>
  <si>
    <t>Preform moulds</t>
  </si>
  <si>
    <t>Cutting fixture, general</t>
  </si>
  <si>
    <t>SO03</t>
  </si>
  <si>
    <t>Nickel,</t>
  </si>
  <si>
    <t>PHP</t>
  </si>
  <si>
    <t>Philippine Peso</t>
  </si>
  <si>
    <t>ILS</t>
  </si>
  <si>
    <t>Israeli Shekel</t>
  </si>
  <si>
    <t>Iceland</t>
  </si>
  <si>
    <t>IS</t>
  </si>
  <si>
    <t>ISK</t>
  </si>
  <si>
    <t>Welding fixtures / mounts</t>
  </si>
  <si>
    <t>SO04</t>
  </si>
  <si>
    <t>Magnesium,</t>
  </si>
  <si>
    <t>PLN</t>
  </si>
  <si>
    <t>Zloty</t>
  </si>
  <si>
    <t>Indian Rupee</t>
  </si>
  <si>
    <t>Israel</t>
  </si>
  <si>
    <t>IL</t>
  </si>
  <si>
    <t>RTM tool (resin injector)</t>
  </si>
  <si>
    <t>Welding tools for special machine</t>
  </si>
  <si>
    <t>SO05</t>
  </si>
  <si>
    <t>GLASS,</t>
  </si>
  <si>
    <t>RON</t>
  </si>
  <si>
    <t>Leu</t>
  </si>
  <si>
    <t>Iranian Rial</t>
  </si>
  <si>
    <t>Italy</t>
  </si>
  <si>
    <t>IT</t>
  </si>
  <si>
    <t>Sand casting</t>
  </si>
  <si>
    <t>Screen printing stencil</t>
  </si>
  <si>
    <t>SO06</t>
  </si>
  <si>
    <t>Fluids,</t>
  </si>
  <si>
    <t>RUB</t>
  </si>
  <si>
    <t>Ruble</t>
  </si>
  <si>
    <t>Icelandic Crown</t>
  </si>
  <si>
    <t>JP</t>
  </si>
  <si>
    <t>Foam moulds</t>
  </si>
  <si>
    <t>Screen</t>
  </si>
  <si>
    <t>SO07</t>
  </si>
  <si>
    <t>Process material</t>
  </si>
  <si>
    <t>SAR</t>
  </si>
  <si>
    <t>Riyal</t>
  </si>
  <si>
    <t>Japanese Yen</t>
  </si>
  <si>
    <t>Cambodia</t>
  </si>
  <si>
    <t>KH</t>
  </si>
  <si>
    <t>KHR</t>
  </si>
  <si>
    <t>Welding tools for standard machine</t>
  </si>
  <si>
    <t>SO08</t>
  </si>
  <si>
    <t>FERRO CHROME</t>
  </si>
  <si>
    <t>SEK</t>
  </si>
  <si>
    <t>Swedish Crown</t>
  </si>
  <si>
    <t>Cambodian Riel</t>
  </si>
  <si>
    <t>Canada</t>
  </si>
  <si>
    <t>CA</t>
  </si>
  <si>
    <t>Sinter metal tools</t>
  </si>
  <si>
    <t>Clamping fixture</t>
  </si>
  <si>
    <t>SO09</t>
  </si>
  <si>
    <t>CHROMIUM</t>
  </si>
  <si>
    <t>SGD</t>
  </si>
  <si>
    <t>Singapore Dollar</t>
  </si>
  <si>
    <t>South Korean Won</t>
  </si>
  <si>
    <t>Croatia</t>
  </si>
  <si>
    <t>HR</t>
  </si>
  <si>
    <t>Clamping fixture mech. manufacturing</t>
  </si>
  <si>
    <t>SO20</t>
  </si>
  <si>
    <t>PLATINUM (ONLY MG-5)</t>
  </si>
  <si>
    <t>THB</t>
  </si>
  <si>
    <t>Baht</t>
  </si>
  <si>
    <t>LTL</t>
  </si>
  <si>
    <t>Lithuanian Litas</t>
  </si>
  <si>
    <t>Latvia</t>
  </si>
  <si>
    <t>LV</t>
  </si>
  <si>
    <t>LVL</t>
  </si>
  <si>
    <t>Spraying form moulds</t>
  </si>
  <si>
    <t>Stamping tool for PCB grooves</t>
  </si>
  <si>
    <t>SO23</t>
  </si>
  <si>
    <t>TRY</t>
  </si>
  <si>
    <t>Turkish Lira</t>
  </si>
  <si>
    <t>Latvian Lats</t>
  </si>
  <si>
    <t>Liechtenstein</t>
  </si>
  <si>
    <t>LI</t>
  </si>
  <si>
    <t>Deburring tool</t>
  </si>
  <si>
    <t>Parts conveyor, component related</t>
  </si>
  <si>
    <t>SO24</t>
  </si>
  <si>
    <t>PALLADIUM (ONLY MG-5)</t>
  </si>
  <si>
    <t>TWD</t>
  </si>
  <si>
    <t>Taiwan Dollar</t>
  </si>
  <si>
    <t>MAD</t>
  </si>
  <si>
    <t>Moroccan Dirham</t>
  </si>
  <si>
    <t>Lithuania</t>
  </si>
  <si>
    <t>LT</t>
  </si>
  <si>
    <t>Billet extrusion die tools</t>
  </si>
  <si>
    <t>Transport frames, containers (washing, heat treatment, etc.)</t>
  </si>
  <si>
    <t>SO30</t>
  </si>
  <si>
    <t>NEODYMIUM</t>
  </si>
  <si>
    <t>ZAR</t>
  </si>
  <si>
    <t>Rand</t>
  </si>
  <si>
    <t>MDL</t>
  </si>
  <si>
    <t>Moldovan Leu</t>
  </si>
  <si>
    <t>Luxembourg</t>
  </si>
  <si>
    <t>LU</t>
  </si>
  <si>
    <t>Stretching benders</t>
  </si>
  <si>
    <t>Rolling tools (with component-related embossing)</t>
  </si>
  <si>
    <t>SO31</t>
  </si>
  <si>
    <t>DYSPROSIUM</t>
  </si>
  <si>
    <t>MKD</t>
  </si>
  <si>
    <t>Macedonian Denar</t>
  </si>
  <si>
    <t>Malaysia</t>
  </si>
  <si>
    <t>MY</t>
  </si>
  <si>
    <t xml:space="preserve">Transfer/multi-stage dies </t>
  </si>
  <si>
    <t>Workpiece carrier</t>
  </si>
  <si>
    <t>SO99</t>
  </si>
  <si>
    <t>OTHER</t>
  </si>
  <si>
    <t>Malta</t>
  </si>
  <si>
    <t>MT</t>
  </si>
  <si>
    <t>Tube draw dies</t>
  </si>
  <si>
    <t>ST01</t>
  </si>
  <si>
    <t>STEEL SHEET HOUSE (HDG)</t>
  </si>
  <si>
    <t>Malaysian Ringgit</t>
  </si>
  <si>
    <t>Morocco</t>
  </si>
  <si>
    <t>MA</t>
  </si>
  <si>
    <t>Vulcanising tools</t>
  </si>
  <si>
    <t>ST02</t>
  </si>
  <si>
    <t>Steel-Stainless steel (austenite),</t>
  </si>
  <si>
    <t>Macedonia</t>
  </si>
  <si>
    <t>MK</t>
  </si>
  <si>
    <t>Hot pressing (forging)</t>
  </si>
  <si>
    <t>ST03</t>
  </si>
  <si>
    <t>Steel-Stainless steel (ferrite),</t>
  </si>
  <si>
    <t>NZD</t>
  </si>
  <si>
    <t>New Zealand Dollar</t>
  </si>
  <si>
    <t>Mexico</t>
  </si>
  <si>
    <t>MX</t>
  </si>
  <si>
    <t>Drawing dies</t>
  </si>
  <si>
    <t>ST04</t>
  </si>
  <si>
    <t>Steel-Cast iron,</t>
  </si>
  <si>
    <t>Moldova</t>
  </si>
  <si>
    <t>MD</t>
  </si>
  <si>
    <t>ST05</t>
  </si>
  <si>
    <t>Steel-Forged steel,</t>
  </si>
  <si>
    <t>PKR</t>
  </si>
  <si>
    <t>Pakistani Rupee</t>
  </si>
  <si>
    <t>Monaco</t>
  </si>
  <si>
    <t>MC</t>
  </si>
  <si>
    <t>ST06</t>
  </si>
  <si>
    <t>Steel-Wire rod,</t>
  </si>
  <si>
    <t>Polish Zloty</t>
  </si>
  <si>
    <t>Montenegro</t>
  </si>
  <si>
    <t>ME</t>
  </si>
  <si>
    <t>ST07</t>
  </si>
  <si>
    <t>STEEL-STEEL SCRAP</t>
  </si>
  <si>
    <t>Romanian Leu</t>
  </si>
  <si>
    <t>New Zealand</t>
  </si>
  <si>
    <t>NZ</t>
  </si>
  <si>
    <t>ST08</t>
  </si>
  <si>
    <t>STAINLESS STEEL BASE STEEL</t>
  </si>
  <si>
    <t>RSD</t>
  </si>
  <si>
    <t>Serbian Dinar</t>
  </si>
  <si>
    <t>Netherlands</t>
  </si>
  <si>
    <t>NL</t>
  </si>
  <si>
    <t>ST09</t>
  </si>
  <si>
    <t>STEEL SHEET PURCHASE (HDG)</t>
  </si>
  <si>
    <t>Russian Ruble</t>
  </si>
  <si>
    <t>Norway</t>
  </si>
  <si>
    <t>NO</t>
  </si>
  <si>
    <t>NEK</t>
  </si>
  <si>
    <t>ST10</t>
  </si>
  <si>
    <t>STEEL SHEET HOT STRIP (HRC)</t>
  </si>
  <si>
    <t>Saudi Riyal</t>
  </si>
  <si>
    <t>Austria</t>
  </si>
  <si>
    <t>AT</t>
  </si>
  <si>
    <t>ST11</t>
  </si>
  <si>
    <t>STEEL SHEET US (HDG)</t>
  </si>
  <si>
    <t>Pakistan</t>
  </si>
  <si>
    <t>PK</t>
  </si>
  <si>
    <t>ST12</t>
  </si>
  <si>
    <t>STEEL SHEET US (HRC)</t>
  </si>
  <si>
    <t>Philippines</t>
  </si>
  <si>
    <t>PH</t>
  </si>
  <si>
    <t>ST30</t>
  </si>
  <si>
    <t>ELECTRICAL SHEET</t>
  </si>
  <si>
    <t>Thai Baht</t>
  </si>
  <si>
    <t>Poland</t>
  </si>
  <si>
    <t>PL</t>
  </si>
  <si>
    <t>ST99</t>
  </si>
  <si>
    <t>STEEL-GENERAL</t>
  </si>
  <si>
    <t>TND</t>
  </si>
  <si>
    <t>Tunisian Dinar</t>
  </si>
  <si>
    <t>Portugal</t>
  </si>
  <si>
    <t>PT</t>
  </si>
  <si>
    <t>Romania</t>
  </si>
  <si>
    <t>RO</t>
  </si>
  <si>
    <t>Russia</t>
  </si>
  <si>
    <t>RU</t>
  </si>
  <si>
    <t>UAH</t>
  </si>
  <si>
    <t>Ukrainian Hryvnia</t>
  </si>
  <si>
    <t>Saudi Arabia</t>
  </si>
  <si>
    <t>SA</t>
  </si>
  <si>
    <t>UYU</t>
  </si>
  <si>
    <t>Uruguayan Peso</t>
  </si>
  <si>
    <t>Sweden</t>
  </si>
  <si>
    <t>SE</t>
  </si>
  <si>
    <t>VEF</t>
  </si>
  <si>
    <t>Venezuelan Bolivar</t>
  </si>
  <si>
    <t>Switzerland</t>
  </si>
  <si>
    <t>CH</t>
  </si>
  <si>
    <t>VND</t>
  </si>
  <si>
    <t>Vietnamese Dong</t>
  </si>
  <si>
    <t>Serbia</t>
  </si>
  <si>
    <t>RS</t>
  </si>
  <si>
    <t>South African Rand</t>
  </si>
  <si>
    <t>Singapore</t>
  </si>
  <si>
    <t>SG</t>
  </si>
  <si>
    <t>Slovakia</t>
  </si>
  <si>
    <t>SK</t>
  </si>
  <si>
    <t>Slovenia</t>
  </si>
  <si>
    <t>SI</t>
  </si>
  <si>
    <t>Spain</t>
  </si>
  <si>
    <t>ES</t>
  </si>
  <si>
    <t>South Africa</t>
  </si>
  <si>
    <t>ZA</t>
  </si>
  <si>
    <t>South Korea</t>
  </si>
  <si>
    <t>KR</t>
  </si>
  <si>
    <t>Taiwan</t>
  </si>
  <si>
    <t>TW</t>
  </si>
  <si>
    <t>Thailand</t>
  </si>
  <si>
    <t>TH</t>
  </si>
  <si>
    <t>Czech Republic</t>
  </si>
  <si>
    <t>CZ</t>
  </si>
  <si>
    <t>Tunisia</t>
  </si>
  <si>
    <t>TN</t>
  </si>
  <si>
    <t>Turkey</t>
  </si>
  <si>
    <t>TR</t>
  </si>
  <si>
    <t>Ukraine</t>
  </si>
  <si>
    <t>UA</t>
  </si>
  <si>
    <t>Hungary</t>
  </si>
  <si>
    <t>HU</t>
  </si>
  <si>
    <t>Uruguay</t>
  </si>
  <si>
    <t>UY</t>
  </si>
  <si>
    <t>USA</t>
  </si>
  <si>
    <t>US</t>
  </si>
  <si>
    <t>Vatican City</t>
  </si>
  <si>
    <t>VA</t>
  </si>
  <si>
    <t>Venezuela</t>
  </si>
  <si>
    <t>VE</t>
  </si>
  <si>
    <t>Vietnam</t>
  </si>
  <si>
    <t>VN</t>
  </si>
  <si>
    <t>Belarus</t>
  </si>
  <si>
    <t>BY</t>
  </si>
  <si>
    <t>Cyprus</t>
  </si>
  <si>
    <t>CY</t>
  </si>
  <si>
    <t>Another country</t>
  </si>
  <si>
    <t>xx</t>
  </si>
  <si>
    <t>yy</t>
  </si>
  <si>
    <t>zz</t>
  </si>
  <si>
    <t>SBM inventory</t>
  </si>
  <si>
    <t>Status</t>
  </si>
  <si>
    <t>List of permissible quotation currencies</t>
  </si>
  <si>
    <t>Tool list SBM</t>
  </si>
  <si>
    <t>Region</t>
  </si>
  <si>
    <t>Region code</t>
  </si>
  <si>
    <t>Capital Federal</t>
  </si>
  <si>
    <t>00</t>
  </si>
  <si>
    <t>Aust. Capital Terr.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</si>
  <si>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</si>
  <si>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</si>
  <si>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</si>
  <si>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</si>
  <si>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</si>
  <si>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</si>
  <si>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</si>
  <si>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</si>
  <si>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Acarnanian.</t>
  </si>
  <si>
    <t>Aberdeenshire</t>
  </si>
  <si>
    <t>Andhra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</si>
  <si>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</si>
  <si>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</si>
  <si>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</si>
  <si>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</si>
  <si>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</si>
  <si>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</si>
  <si>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</si>
  <si>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</si>
  <si>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</si>
  <si>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</si>
  <si>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</si>
  <si>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</si>
  <si>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</si>
  <si>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</si>
  <si>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</si>
  <si>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</si>
  <si>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</si>
  <si>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</si>
  <si>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</si>
  <si>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</si>
  <si>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</si>
  <si>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</si>
  <si>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</si>
  <si>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</si>
  <si>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</si>
  <si>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Prague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</si>
  <si>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</si>
  <si>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</si>
  <si>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</si>
  <si>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</si>
  <si>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</si>
  <si>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</si>
  <si>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</si>
  <si>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</si>
  <si>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</si>
  <si>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</si>
  <si>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</si>
  <si>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</si>
  <si>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</si>
  <si>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</si>
  <si>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</si>
  <si>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</si>
  <si>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Achaea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</si>
  <si>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</si>
  <si>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</si>
  <si>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</si>
  <si>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</si>
  <si>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</si>
  <si>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</si>
  <si>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</si>
  <si>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</si>
  <si>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</si>
  <si>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</si>
  <si>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</si>
  <si>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</si>
  <si>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</si>
  <si>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</si>
  <si>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</si>
  <si>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</si>
  <si>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</si>
  <si>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</si>
  <si>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</si>
  <si>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</si>
  <si>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</si>
  <si>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</si>
  <si>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</si>
  <si>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</si>
  <si>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</si>
  <si>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</si>
  <si>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</si>
  <si>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</si>
  <si>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</si>
  <si>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</si>
  <si>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</si>
  <si>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</si>
  <si>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</si>
  <si>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Blow mould tool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</si>
  <si>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</si>
  <si>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</si>
  <si>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</si>
  <si>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</si>
  <si>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</si>
  <si>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</si>
  <si>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</si>
  <si>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</si>
  <si>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</si>
  <si>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</si>
  <si>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</si>
  <si>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</si>
  <si>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</si>
  <si>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</si>
  <si>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</si>
  <si>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</si>
  <si>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</si>
  <si>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</si>
  <si>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 xml:space="preserve"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</si>
  <si>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</si>
  <si>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</si>
  <si>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</si>
  <si>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</si>
  <si>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</si>
  <si>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</si>
  <si>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</si>
  <si>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</si>
  <si>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</si>
  <si>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Republic 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</si>
  <si>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</si>
  <si>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</si>
  <si>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</si>
  <si>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</si>
  <si>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</si>
  <si>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</si>
  <si>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</si>
  <si>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Taipei</t>
  </si>
  <si>
    <t>Buriram</t>
  </si>
  <si>
    <t>Jihocesky</t>
  </si>
  <si>
    <t>Afyon</t>
  </si>
  <si>
    <t>Chernovits'ka</t>
  </si>
  <si>
    <t>Bekes</t>
  </si>
  <si>
    <t>Arkansas</t>
  </si>
  <si>
    <t>Apure</t>
  </si>
  <si>
    <t>Cordoba</t>
  </si>
  <si>
    <t>03</t>
  </si>
  <si>
    <t>Córdoba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</si>
  <si>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</si>
  <si>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</si>
  <si>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</si>
  <si>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</si>
  <si>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</si>
  <si>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</si>
  <si>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</si>
  <si>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</si>
  <si>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(Haute-Provence)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</si>
  <si>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</si>
  <si>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</si>
  <si>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</si>
  <si>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</si>
  <si>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</si>
  <si>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</si>
  <si>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</si>
  <si>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</si>
  <si>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 xml:space="preserve"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</si>
  <si>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</si>
  <si>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</si>
  <si>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</si>
  <si>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</si>
  <si>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</si>
  <si>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</si>
  <si>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</si>
  <si>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</si>
  <si>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</si>
  <si>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</si>
  <si>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</si>
  <si>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</si>
  <si>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</si>
  <si>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</si>
  <si>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</si>
  <si>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</si>
  <si>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</si>
  <si>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</si>
  <si>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</si>
  <si>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</si>
  <si>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</si>
  <si>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</si>
  <si>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</si>
  <si>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</si>
  <si>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</si>
  <si>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</si>
  <si>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</si>
  <si>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</si>
  <si>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</si>
  <si>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</si>
  <si>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</si>
  <si>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</si>
  <si>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</si>
  <si>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</si>
  <si>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</si>
  <si>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</si>
  <si>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</si>
  <si>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</si>
  <si>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</si>
  <si>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</si>
  <si>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</si>
  <si>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</si>
  <si>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</si>
  <si>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 xml:space="preserve"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</si>
  <si>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</si>
  <si>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</si>
  <si>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</si>
  <si>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</si>
  <si>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</si>
  <si>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</si>
  <si>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</si>
  <si>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</si>
  <si>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</si>
  <si>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</si>
  <si>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</si>
  <si>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</si>
  <si>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</si>
  <si>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</si>
  <si>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</si>
  <si>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</si>
  <si>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</si>
  <si>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</si>
  <si>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</si>
  <si>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</si>
  <si>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</si>
  <si>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</si>
  <si>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Cast tools</t>
  </si>
  <si>
    <t>Entre Rios</t>
  </si>
  <si>
    <t>05</t>
  </si>
  <si>
    <t>Tasmania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</si>
  <si>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</si>
  <si>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</si>
  <si>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</si>
  <si>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</si>
  <si>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</si>
  <si>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</si>
  <si>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</si>
  <si>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</si>
  <si>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</si>
  <si>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</si>
  <si>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</si>
  <si>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</si>
  <si>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</si>
  <si>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</si>
  <si>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</si>
  <si>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</si>
  <si>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</si>
  <si>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</si>
  <si>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</si>
  <si>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</si>
  <si>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</si>
  <si>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</si>
  <si>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</si>
  <si>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</si>
  <si>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</si>
  <si>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</si>
  <si>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</si>
  <si>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</si>
  <si>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</si>
  <si>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</si>
  <si>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</si>
  <si>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</si>
  <si>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</si>
  <si>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</si>
  <si>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</si>
  <si>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</si>
  <si>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</si>
  <si>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</si>
  <si>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</si>
  <si>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</si>
  <si>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</si>
  <si>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</si>
  <si>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</si>
  <si>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</si>
  <si>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</si>
  <si>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</si>
  <si>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</si>
  <si>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</si>
  <si>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</si>
  <si>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</si>
  <si>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</si>
  <si>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</si>
  <si>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</si>
  <si>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</si>
  <si>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</si>
  <si>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</si>
  <si>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</si>
  <si>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</si>
  <si>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</si>
  <si>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</si>
  <si>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</si>
  <si>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</si>
  <si>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Kabardino-Balkar.Rep.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</si>
  <si>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</si>
  <si>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</si>
  <si>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</si>
  <si>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</si>
  <si>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</si>
  <si>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</si>
  <si>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</si>
  <si>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</si>
  <si>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</si>
  <si>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</si>
  <si>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</si>
  <si>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</si>
  <si>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British Pound</t>
  </si>
  <si>
    <t>Mendoza</t>
  </si>
  <si>
    <t>07</t>
  </si>
  <si>
    <t>West Australia</t>
  </si>
  <si>
    <t>Oost-Vlaanderen</t>
  </si>
  <si>
    <t>Espírito Santo</t>
  </si>
  <si>
    <t>Sofia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</si>
  <si>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</si>
  <si>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</si>
  <si>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</si>
  <si>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</si>
  <si>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</si>
  <si>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</si>
  <si>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</si>
  <si>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</si>
  <si>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</si>
  <si>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</si>
  <si>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 xml:space="preserve"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</si>
  <si>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</si>
  <si>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</si>
  <si>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</si>
  <si>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</si>
  <si>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</si>
  <si>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</si>
  <si>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</si>
  <si>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</si>
  <si>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</si>
  <si>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</si>
  <si>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</si>
  <si>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</si>
  <si>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</si>
  <si>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</si>
  <si>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</si>
  <si>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</si>
  <si>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</si>
  <si>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</si>
  <si>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</si>
  <si>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</si>
  <si>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</si>
  <si>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</si>
  <si>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</si>
  <si>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</si>
  <si>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</si>
  <si>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</si>
  <si>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</si>
  <si>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</si>
  <si>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</si>
  <si>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</si>
  <si>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</si>
  <si>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</si>
  <si>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and Kashmir</t>
  </si>
  <si>
    <t>Kilkenny</t>
  </si>
  <si>
    <t>Avellino</t>
  </si>
  <si>
    <t>Tochigi</t>
  </si>
  <si>
    <t>Ontario</t>
  </si>
  <si>
    <t xml:space="preserve">Licko-senjska </t>
  </si>
  <si>
    <t>Distrito Federal</t>
  </si>
  <si>
    <t>Taranaki</t>
  </si>
  <si>
    <t>Overijssel</t>
  </si>
  <si>
    <t>Aust-Agder Fylke</t>
  </si>
  <si>
    <t>Vienna</t>
  </si>
  <si>
    <t>West Mindanao</t>
  </si>
  <si>
    <t>Podkarpackie</t>
  </si>
  <si>
    <t>Lower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</si>
  <si>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</si>
  <si>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</si>
  <si>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</si>
  <si>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</si>
  <si>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</si>
  <si>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</si>
  <si>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</si>
  <si>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</si>
  <si>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</si>
  <si>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</si>
  <si>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</si>
  <si>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</si>
  <si>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</si>
  <si>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</si>
  <si>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</si>
  <si>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</si>
  <si>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</si>
  <si>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</si>
  <si>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</si>
  <si>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</si>
  <si>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</si>
  <si>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</si>
  <si>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</si>
  <si>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</si>
  <si>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</si>
  <si>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</si>
  <si>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</si>
  <si>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</si>
  <si>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</si>
  <si>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</si>
  <si>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</si>
  <si>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</si>
  <si>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</si>
  <si>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</si>
  <si>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</si>
  <si>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</si>
  <si>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</si>
  <si>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</si>
  <si>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</si>
  <si>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</si>
  <si>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</si>
  <si>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</si>
  <si>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</si>
  <si>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</si>
  <si>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</si>
  <si>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</si>
  <si>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</si>
  <si>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</si>
  <si>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</si>
  <si>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</si>
  <si>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</si>
  <si>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</si>
  <si>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</si>
  <si>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</si>
  <si>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</si>
  <si>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</si>
  <si>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</si>
  <si>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</si>
  <si>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</si>
  <si>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Quebec</t>
  </si>
  <si>
    <t xml:space="preserve">Pozesko-slavonska </t>
  </si>
  <si>
    <t>Guerrero</t>
  </si>
  <si>
    <t>West Coast</t>
  </si>
  <si>
    <t>Zealand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</si>
  <si>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</si>
  <si>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</si>
  <si>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</si>
  <si>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</si>
  <si>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</si>
  <si>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</si>
  <si>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</si>
  <si>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</si>
  <si>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</si>
  <si>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</si>
  <si>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</si>
  <si>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</si>
  <si>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</si>
  <si>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</si>
  <si>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</si>
  <si>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</si>
  <si>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</si>
  <si>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</si>
  <si>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</si>
  <si>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</si>
  <si>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</si>
  <si>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</si>
  <si>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</si>
  <si>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</si>
  <si>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 &amp; North East 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</si>
  <si>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</si>
  <si>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</si>
  <si>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</si>
  <si>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</si>
  <si>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</si>
  <si>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</si>
  <si>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</si>
  <si>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</si>
  <si>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</si>
  <si>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</si>
  <si>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</si>
  <si>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</si>
  <si>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</si>
  <si>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</si>
  <si>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</si>
  <si>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</si>
  <si>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</si>
  <si>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</si>
  <si>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</si>
  <si>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</si>
  <si>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</si>
  <si>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</si>
  <si>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</si>
  <si>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</si>
  <si>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</si>
  <si>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</si>
  <si>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</si>
  <si>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</si>
  <si>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</si>
  <si>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</si>
  <si>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</si>
  <si>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</si>
  <si>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</si>
  <si>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</si>
  <si>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</si>
  <si>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</si>
  <si>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</si>
  <si>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</si>
  <si>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</si>
  <si>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 xml:space="preserve"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</si>
  <si>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</si>
  <si>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</si>
  <si>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</si>
  <si>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</si>
  <si>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</si>
  <si>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</si>
  <si>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</si>
  <si>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</si>
  <si>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</si>
  <si>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</si>
  <si>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</si>
  <si>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</si>
  <si>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</si>
  <si>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</si>
  <si>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</si>
  <si>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</si>
  <si>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</si>
  <si>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</si>
  <si>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</si>
  <si>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</si>
  <si>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</si>
  <si>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</si>
  <si>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</si>
  <si>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</si>
  <si>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</si>
  <si>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</si>
  <si>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</si>
  <si>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</si>
  <si>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</si>
  <si>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 xml:space="preserve">Osjecko-baranjska </t>
  </si>
  <si>
    <t>Jalisco</t>
  </si>
  <si>
    <t>Møre og Romsdal F.</t>
  </si>
  <si>
    <t>Warminsko-mazurskie</t>
  </si>
  <si>
    <t>Dão-Lafoes</t>
  </si>
  <si>
    <t>Cluj</t>
  </si>
  <si>
    <t>Yakutiya-Saha 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</si>
  <si>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</si>
  <si>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</si>
  <si>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</si>
  <si>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</si>
  <si>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</si>
  <si>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</si>
  <si>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</si>
  <si>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</si>
  <si>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</si>
  <si>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</si>
  <si>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</si>
  <si>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</si>
  <si>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</si>
  <si>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</si>
  <si>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</si>
  <si>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</si>
  <si>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</si>
  <si>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</si>
  <si>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</si>
  <si>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</si>
  <si>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</si>
  <si>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</si>
  <si>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 xml:space="preserve"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</si>
  <si>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</si>
  <si>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</si>
  <si>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</si>
  <si>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</si>
  <si>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</si>
  <si>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</si>
  <si>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</si>
  <si>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</si>
  <si>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</si>
  <si>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</si>
  <si>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</si>
  <si>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</si>
  <si>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</si>
  <si>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</si>
  <si>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</si>
  <si>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</si>
  <si>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</si>
  <si>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</si>
  <si>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</si>
  <si>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</si>
  <si>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</si>
  <si>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</si>
  <si>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</si>
  <si>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</si>
  <si>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</si>
  <si>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</si>
  <si>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</si>
  <si>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</si>
  <si>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</si>
  <si>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</si>
  <si>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</si>
  <si>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</si>
  <si>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</si>
  <si>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</si>
  <si>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</si>
  <si>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</si>
  <si>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</si>
  <si>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</si>
  <si>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</si>
  <si>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</si>
  <si>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</si>
  <si>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</si>
  <si>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</si>
  <si>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</si>
  <si>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</si>
  <si>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</si>
  <si>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</si>
  <si>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</si>
  <si>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</si>
  <si>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</si>
  <si>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</si>
  <si>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</si>
  <si>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</si>
  <si>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</si>
  <si>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</si>
  <si>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</si>
  <si>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</si>
  <si>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</si>
  <si>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</si>
  <si>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</si>
  <si>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</si>
  <si>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</si>
  <si>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</si>
  <si>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</si>
  <si>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</si>
  <si>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</si>
  <si>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</si>
  <si>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</si>
  <si>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</si>
  <si>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</si>
  <si>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</si>
  <si>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</si>
  <si>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</si>
  <si>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</si>
  <si>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</si>
  <si>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</si>
  <si>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</si>
  <si>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</si>
  <si>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</si>
  <si>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</si>
  <si>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</si>
  <si>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</si>
  <si>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</si>
  <si>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</si>
  <si>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</si>
  <si>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</si>
  <si>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</si>
  <si>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</si>
  <si>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</si>
  <si>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</si>
  <si>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</si>
  <si>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</si>
  <si>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</si>
  <si>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</si>
  <si>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</si>
  <si>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</si>
  <si>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</si>
  <si>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</si>
  <si>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</si>
  <si>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</si>
  <si>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</si>
  <si>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</si>
  <si>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</si>
  <si>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</si>
  <si>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</si>
  <si>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</si>
  <si>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</si>
  <si>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</si>
  <si>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</si>
  <si>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</si>
  <si>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</si>
  <si>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</si>
  <si>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</si>
  <si>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</si>
  <si>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</si>
  <si>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</si>
  <si>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</si>
  <si>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</si>
  <si>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</si>
  <si>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</si>
  <si>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</si>
  <si>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</si>
  <si>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</si>
  <si>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</si>
  <si>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</si>
  <si>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</si>
  <si>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 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</si>
  <si>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</si>
  <si>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</si>
  <si>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</si>
  <si>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</si>
  <si>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</si>
  <si>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</si>
  <si>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</si>
  <si>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</si>
  <si>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</si>
  <si>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</si>
  <si>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</si>
  <si>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</si>
  <si>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</si>
  <si>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</si>
  <si>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</si>
  <si>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</si>
  <si>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</si>
  <si>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</si>
  <si>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</si>
  <si>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</si>
  <si>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</si>
  <si>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</si>
  <si>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</si>
  <si>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</si>
  <si>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</si>
  <si>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</si>
  <si>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</si>
  <si>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</si>
  <si>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</si>
  <si>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</si>
  <si>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</si>
  <si>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 xml:space="preserve">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</si>
  <si>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</si>
  <si>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</si>
  <si>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</si>
  <si>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</si>
  <si>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</si>
  <si>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</si>
  <si>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</si>
  <si>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</si>
  <si>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</si>
  <si>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</si>
  <si>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</si>
  <si>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</si>
  <si>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</si>
  <si>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</si>
  <si>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</si>
  <si>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</si>
  <si>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</si>
  <si>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</si>
  <si>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</si>
  <si>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</si>
  <si>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</si>
  <si>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</si>
  <si>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</si>
  <si>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</si>
  <si>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</si>
  <si>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</si>
  <si>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</si>
  <si>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</si>
  <si>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</si>
  <si>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</si>
  <si>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</si>
  <si>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</si>
  <si>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</si>
  <si>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</si>
  <si>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</si>
  <si>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</si>
  <si>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</si>
  <si>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Preform mould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</si>
  <si>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</si>
  <si>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</si>
  <si>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</si>
  <si>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</si>
  <si>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</si>
  <si>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</si>
  <si>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</si>
  <si>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</si>
  <si>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</si>
  <si>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</si>
  <si>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</si>
  <si>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</si>
  <si>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</si>
  <si>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</si>
  <si>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</si>
  <si>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</si>
  <si>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</si>
  <si>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</si>
  <si>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</si>
  <si>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</si>
  <si>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</si>
  <si>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</si>
  <si>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</si>
  <si>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</si>
  <si>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</si>
  <si>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</si>
  <si>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</si>
  <si>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</si>
  <si>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</si>
  <si>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</si>
  <si>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</si>
  <si>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</si>
  <si>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</si>
  <si>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</si>
  <si>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</si>
  <si>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</si>
  <si>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</si>
  <si>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</si>
  <si>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</si>
  <si>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</si>
  <si>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</si>
  <si>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</si>
  <si>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</si>
  <si>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</si>
  <si>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</si>
  <si>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</si>
  <si>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</si>
  <si>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</si>
  <si>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</si>
  <si>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</si>
  <si>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</si>
  <si>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</si>
  <si>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</si>
  <si>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</si>
  <si>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</si>
  <si>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</si>
  <si>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</si>
  <si>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</si>
  <si>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</si>
  <si>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</si>
  <si>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</si>
  <si>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</si>
  <si>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</si>
  <si>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</si>
  <si>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</si>
  <si>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</si>
  <si>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</si>
  <si>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</si>
  <si>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</si>
  <si>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</si>
  <si>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</si>
  <si>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</si>
  <si>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</si>
  <si>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</si>
  <si>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and Nicobar Islands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</si>
  <si>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</si>
  <si>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</si>
  <si>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</si>
  <si>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</si>
  <si>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</si>
  <si>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</si>
  <si>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</si>
  <si>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</si>
  <si>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</si>
  <si>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</si>
  <si>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</si>
  <si>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</si>
  <si>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</si>
  <si>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</si>
  <si>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</si>
  <si>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</si>
  <si>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</si>
  <si>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</si>
  <si>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</si>
  <si>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</si>
  <si>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</si>
  <si>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</si>
  <si>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</si>
  <si>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</si>
  <si>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</si>
  <si>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</si>
  <si>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</si>
  <si>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</si>
  <si>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</si>
  <si>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</si>
  <si>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</si>
  <si>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</si>
  <si>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</si>
  <si>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</si>
  <si>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</si>
  <si>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</si>
  <si>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</si>
  <si>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</si>
  <si>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</si>
  <si>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and Nagar Haveli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</si>
  <si>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</si>
  <si>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</si>
  <si>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</si>
  <si>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</si>
  <si>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</si>
  <si>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</si>
  <si>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</si>
  <si>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</si>
  <si>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</si>
  <si>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</si>
  <si>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</si>
  <si>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Islands</t>
  </si>
  <si>
    <t>S</t>
  </si>
  <si>
    <t>Xinjiang</t>
  </si>
  <si>
    <t>Corse-du-Sud</t>
  </si>
  <si>
    <t>Kilkis</t>
  </si>
  <si>
    <t>Down</t>
  </si>
  <si>
    <t>Daman and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</si>
  <si>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</si>
  <si>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</si>
  <si>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</si>
  <si>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</si>
  <si>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</si>
  <si>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</si>
  <si>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</si>
  <si>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</si>
  <si>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</si>
  <si>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</si>
  <si>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</si>
  <si>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</si>
  <si>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</si>
  <si>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</si>
  <si>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</si>
  <si>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</si>
  <si>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</si>
  <si>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</si>
  <si>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</si>
  <si>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</si>
  <si>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</si>
  <si>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</si>
  <si>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</si>
  <si>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</si>
  <si>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</si>
  <si>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</si>
  <si>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</si>
  <si>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</si>
  <si>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</si>
  <si>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</si>
  <si>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</si>
  <si>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</si>
  <si>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</si>
  <si>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</si>
  <si>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</si>
  <si>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</si>
  <si>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</si>
  <si>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</si>
  <si>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</si>
  <si>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</si>
  <si>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</si>
  <si>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Navarre</t>
  </si>
  <si>
    <t>Nakhon Si Thammarat</t>
  </si>
  <si>
    <t>Hatay</t>
  </si>
  <si>
    <t>Szekesfehervar</t>
  </si>
  <si>
    <t>North Carolina</t>
  </si>
  <si>
    <t>V</t>
  </si>
  <si>
    <t>Garonne (Haute)</t>
  </si>
  <si>
    <t>Laconia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</si>
  <si>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</si>
  <si>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</si>
  <si>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</si>
  <si>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</si>
  <si>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</si>
  <si>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</si>
  <si>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</si>
  <si>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</si>
  <si>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</si>
  <si>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</si>
  <si>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</si>
  <si>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</si>
  <si>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</si>
  <si>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</si>
  <si>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</si>
  <si>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</si>
  <si>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</si>
  <si>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</si>
  <si>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</si>
  <si>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</si>
  <si>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</si>
  <si>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</si>
  <si>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</si>
  <si>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</si>
  <si>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</si>
  <si>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</si>
  <si>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</si>
  <si>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</si>
  <si>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Aust Capital Terr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</si>
  <si>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</si>
  <si>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</si>
  <si>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</si>
  <si>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</si>
  <si>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</si>
  <si>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</si>
  <si>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</si>
  <si>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</si>
  <si>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</si>
  <si>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</si>
  <si>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</si>
  <si>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</si>
  <si>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</si>
  <si>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</si>
  <si>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</si>
  <si>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</si>
  <si>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</si>
  <si>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</si>
  <si>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</si>
  <si>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</si>
  <si>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</si>
  <si>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</si>
  <si>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</si>
  <si>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</si>
  <si>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</si>
  <si>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</si>
  <si>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</si>
  <si>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</si>
  <si>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</si>
  <si>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</si>
  <si>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</si>
  <si>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</si>
  <si>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</si>
  <si>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</si>
  <si>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</si>
  <si>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</si>
  <si>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</si>
  <si>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</si>
  <si>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</si>
  <si>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</si>
  <si>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</si>
  <si>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</si>
  <si>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</si>
  <si>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</si>
  <si>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</si>
  <si>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</si>
  <si>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</si>
  <si>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</si>
  <si>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</si>
  <si>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</si>
  <si>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</si>
  <si>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</si>
  <si>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</si>
  <si>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</si>
  <si>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</si>
  <si>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</si>
  <si>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</si>
  <si>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</si>
  <si>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</si>
  <si>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</si>
  <si>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</si>
  <si>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</si>
  <si>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</si>
  <si>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</si>
  <si>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</si>
  <si>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</si>
  <si>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</si>
  <si>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</si>
  <si>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</si>
  <si>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</si>
  <si>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</si>
  <si>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</si>
  <si>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</si>
  <si>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</si>
  <si>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</si>
  <si>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</si>
  <si>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</si>
  <si>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</si>
  <si>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</si>
  <si>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</si>
  <si>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</si>
  <si>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</si>
  <si>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</si>
  <si>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</si>
  <si>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</si>
  <si>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</si>
  <si>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</si>
  <si>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</si>
  <si>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</si>
  <si>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</si>
  <si>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</si>
  <si>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</si>
  <si>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</si>
  <si>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</si>
  <si>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</si>
  <si>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</si>
  <si>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</si>
  <si>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</si>
  <si>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</si>
  <si>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</si>
  <si>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</si>
  <si>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</si>
  <si>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</si>
  <si>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</si>
  <si>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</si>
  <si>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</si>
  <si>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Seville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</si>
  <si>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</si>
  <si>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</si>
  <si>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</si>
  <si>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</si>
  <si>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</si>
  <si>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</si>
  <si>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</si>
  <si>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</si>
  <si>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</si>
  <si>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</si>
  <si>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</si>
  <si>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</si>
  <si>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</si>
  <si>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</si>
  <si>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</si>
  <si>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</si>
  <si>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</si>
  <si>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</si>
  <si>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</si>
  <si>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</si>
  <si>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</si>
  <si>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</si>
  <si>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</si>
  <si>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</si>
  <si>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</si>
  <si>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</si>
  <si>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</si>
  <si>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</si>
  <si>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</si>
  <si>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</si>
  <si>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</si>
  <si>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</si>
  <si>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</si>
  <si>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</si>
  <si>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</si>
  <si>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</si>
  <si>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</si>
  <si>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</si>
  <si>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</si>
  <si>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</si>
  <si>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</si>
  <si>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</si>
  <si>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</si>
  <si>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</si>
  <si>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</si>
  <si>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</si>
  <si>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</si>
  <si>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</si>
  <si>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</si>
  <si>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</si>
  <si>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</si>
  <si>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</si>
  <si>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</si>
  <si>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</si>
  <si>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</si>
  <si>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</si>
  <si>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</si>
  <si>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</si>
  <si>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</si>
  <si>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</si>
  <si>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</si>
  <si>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</si>
  <si>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</si>
  <si>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</si>
  <si>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</si>
  <si>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</si>
  <si>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</si>
  <si>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</si>
  <si>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</si>
  <si>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</si>
  <si>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</si>
  <si>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</si>
  <si>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</si>
  <si>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</si>
  <si>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</si>
  <si>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</si>
  <si>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</si>
  <si>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</si>
  <si>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</si>
  <si>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</si>
  <si>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</si>
  <si>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</si>
  <si>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</si>
  <si>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</si>
  <si>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</si>
  <si>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</si>
  <si>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</si>
  <si>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</si>
  <si>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</si>
  <si>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</si>
  <si>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</si>
  <si>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</si>
  <si>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</si>
  <si>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</si>
  <si>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</si>
  <si>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</si>
  <si>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</si>
  <si>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</si>
  <si>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</si>
  <si>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</si>
  <si>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</si>
  <si>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</si>
  <si>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</si>
  <si>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</si>
  <si>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</si>
  <si>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</si>
  <si>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</si>
  <si>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</si>
  <si>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</si>
  <si>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</si>
  <si>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</si>
  <si>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</si>
  <si>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</si>
  <si>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</si>
  <si>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</si>
  <si>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</si>
  <si>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</si>
  <si>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</si>
  <si>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</si>
  <si>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</si>
  <si>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</si>
  <si>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</si>
  <si>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</si>
  <si>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</si>
  <si>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</si>
  <si>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</si>
  <si>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</si>
  <si>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</si>
  <si>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</si>
  <si>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</si>
  <si>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</si>
  <si>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</si>
  <si>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</si>
  <si>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</si>
  <si>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</si>
  <si>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</si>
  <si>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</si>
  <si>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</si>
  <si>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</si>
  <si>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</si>
  <si>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</si>
  <si>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</si>
  <si>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</si>
  <si>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</si>
  <si>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</si>
  <si>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</si>
  <si>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</si>
  <si>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Sofiya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</si>
  <si>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</si>
  <si>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</si>
  <si>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</si>
  <si>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</si>
  <si>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</si>
  <si>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</si>
  <si>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</si>
  <si>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</si>
  <si>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</si>
  <si>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</si>
  <si>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</si>
  <si>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</si>
  <si>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</si>
  <si>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</si>
  <si>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</si>
  <si>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</si>
  <si>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</si>
  <si>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</si>
  <si>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</si>
  <si>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</si>
  <si>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</si>
  <si>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</si>
  <si>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</si>
  <si>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</si>
  <si>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</si>
  <si>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</si>
  <si>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</si>
  <si>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</si>
  <si>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</si>
  <si>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</si>
  <si>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</si>
  <si>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</si>
  <si>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</si>
  <si>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</si>
  <si>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</si>
  <si>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</si>
  <si>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</si>
  <si>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</si>
  <si>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</si>
  <si>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</si>
  <si>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</si>
  <si>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</si>
  <si>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</si>
  <si>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</si>
  <si>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</si>
  <si>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</si>
  <si>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</si>
  <si>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</si>
  <si>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</si>
  <si>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</si>
  <si>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</si>
  <si>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</si>
  <si>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</si>
  <si>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</si>
  <si>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</si>
  <si>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</si>
  <si>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</si>
  <si>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</si>
  <si>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</si>
  <si>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</si>
  <si>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</si>
  <si>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</si>
  <si>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</si>
  <si>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</si>
  <si>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</si>
  <si>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</si>
  <si>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</si>
  <si>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</si>
  <si>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</si>
  <si>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</si>
  <si>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</si>
  <si>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</si>
  <si>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</si>
  <si>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</si>
  <si>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</si>
  <si>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</si>
  <si>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</si>
  <si>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</si>
  <si>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</si>
  <si>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</si>
  <si>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</si>
  <si>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</si>
  <si>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</si>
  <si>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</si>
  <si>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</si>
  <si>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</si>
  <si>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</si>
  <si>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</si>
  <si>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</si>
  <si>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</si>
  <si>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</si>
  <si>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</si>
  <si>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</si>
  <si>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</si>
  <si>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</si>
  <si>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</si>
  <si>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</si>
  <si>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</si>
  <si>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</si>
  <si>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</si>
  <si>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</si>
  <si>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</si>
  <si>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</si>
  <si>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</si>
  <si>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</si>
  <si>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</si>
  <si>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</si>
  <si>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</si>
  <si>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</si>
  <si>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</si>
  <si>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</si>
  <si>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</si>
  <si>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</si>
  <si>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</si>
  <si>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</si>
  <si>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</si>
  <si>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</si>
  <si>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</si>
  <si>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</si>
  <si>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</si>
  <si>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</si>
  <si>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</si>
  <si>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</si>
  <si>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</si>
  <si>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</si>
  <si>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 area</t>
  </si>
  <si>
    <t>Sèvres (Deux)</t>
  </si>
  <si>
    <t>Shropshire</t>
  </si>
  <si>
    <t>Rovigo</t>
  </si>
  <si>
    <t>Aginsk Buryat Aut.di.</t>
  </si>
  <si>
    <t>Somme</t>
  </si>
  <si>
    <t>Suffolk</t>
  </si>
  <si>
    <t>Komy Permjats.Aut.di.</t>
  </si>
  <si>
    <t>Tarn</t>
  </si>
  <si>
    <t>Shetland</t>
  </si>
  <si>
    <t>Salerno</t>
  </si>
  <si>
    <t>Korjacs Auton.distri.</t>
  </si>
  <si>
    <t>SC</t>
  </si>
  <si>
    <t>Tarn-et-Garonne</t>
  </si>
  <si>
    <t>Somerset</t>
  </si>
  <si>
    <t>Siena</t>
  </si>
  <si>
    <t>Nenekchky Auton.dist.</t>
  </si>
  <si>
    <t>Var</t>
  </si>
  <si>
    <t>Staffordshire</t>
  </si>
  <si>
    <t>Sondrio</t>
  </si>
  <si>
    <t>The Taymir Auton.dist.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</si>
  <si>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</si>
  <si>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</si>
  <si>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</si>
  <si>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</si>
  <si>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</si>
  <si>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</si>
  <si>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</si>
  <si>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</si>
  <si>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Syracuse</t>
  </si>
  <si>
    <t>Chanti-Mansyjsky Aut</t>
  </si>
  <si>
    <t>AB</t>
  </si>
  <si>
    <t>Vienne</t>
  </si>
  <si>
    <t>West Sussex</t>
  </si>
  <si>
    <t>Sassari</t>
  </si>
  <si>
    <t>Chukotka Auton. dist.</t>
  </si>
  <si>
    <t>BC</t>
  </si>
  <si>
    <t>Vienne (Haute)</t>
  </si>
  <si>
    <t>Surrey</t>
  </si>
  <si>
    <t>Savona</t>
  </si>
  <si>
    <t>Evensky Auton.dist.</t>
  </si>
  <si>
    <t>MB</t>
  </si>
  <si>
    <t>Vosges</t>
  </si>
  <si>
    <t>Tyrone</t>
  </si>
  <si>
    <t>Taranto</t>
  </si>
  <si>
    <t>Jamalo-Nenekchky Aut.</t>
  </si>
  <si>
    <t>NB</t>
  </si>
  <si>
    <t>Yonne</t>
  </si>
  <si>
    <t>Warwickshire</t>
  </si>
  <si>
    <t>Teramo</t>
  </si>
  <si>
    <t>Territ.-de-Belfort</t>
  </si>
  <si>
    <t>Worcestershire</t>
  </si>
  <si>
    <t>Trent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</si>
  <si>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</si>
  <si>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</si>
  <si>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</si>
  <si>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</si>
  <si>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</si>
  <si>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</si>
  <si>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</si>
  <si>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</si>
  <si>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</si>
  <si>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</si>
  <si>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</si>
  <si>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</si>
  <si>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</si>
  <si>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</si>
  <si>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</si>
  <si>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 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</si>
  <si>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</si>
  <si>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</si>
  <si>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</si>
  <si>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</si>
  <si>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</si>
  <si>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</si>
  <si>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</si>
  <si>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</si>
  <si>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</si>
  <si>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</si>
  <si>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</si>
  <si>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</si>
  <si>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</si>
  <si>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</si>
  <si>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Guyana</t>
  </si>
  <si>
    <t>Venice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</si>
  <si>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</si>
  <si>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</si>
  <si>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</si>
  <si>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</si>
  <si>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</si>
  <si>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</si>
  <si>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</si>
  <si>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</si>
  <si>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</si>
  <si>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</si>
  <si>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</si>
  <si>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</si>
  <si>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</si>
  <si>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</si>
  <si>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</si>
  <si>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</si>
  <si>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</si>
  <si>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</si>
  <si>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</si>
  <si>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</si>
  <si>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</si>
  <si>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</si>
  <si>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</si>
  <si>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</si>
  <si>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</si>
  <si>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</si>
  <si>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</si>
  <si>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</si>
  <si>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</si>
  <si>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</si>
  <si>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</si>
  <si>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</si>
  <si>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</si>
  <si>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</si>
  <si>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</si>
  <si>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</si>
  <si>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</si>
  <si>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</si>
  <si>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</si>
  <si>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</si>
  <si>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</si>
  <si>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</si>
  <si>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</si>
  <si>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</si>
  <si>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</si>
  <si>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</si>
  <si>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</si>
  <si>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</si>
  <si>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</si>
  <si>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</si>
  <si>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</si>
  <si>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</si>
  <si>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</si>
  <si>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</si>
  <si>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</si>
  <si>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</si>
  <si>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</si>
  <si>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</si>
  <si>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</si>
  <si>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</si>
  <si>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</si>
  <si>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</si>
  <si>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</si>
  <si>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</si>
  <si>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</si>
  <si>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</si>
  <si>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</si>
  <si>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</si>
  <si>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</si>
  <si>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</si>
  <si>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</si>
  <si>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</si>
  <si>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Praha</t>
  </si>
  <si>
    <t>Navarra</t>
  </si>
  <si>
    <t>Alpes (Hte-Provence)</t>
  </si>
  <si>
    <t>2A</t>
  </si>
  <si>
    <t>2B</t>
  </si>
  <si>
    <t>Guyane</t>
  </si>
  <si>
    <t>AN</t>
  </si>
  <si>
    <t>AY</t>
  </si>
  <si>
    <t>BF</t>
  </si>
  <si>
    <t>BK</t>
  </si>
  <si>
    <t>Bath&amp;NthEstSomerset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</si>
  <si>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</si>
  <si>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</si>
  <si>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</si>
  <si>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</si>
  <si>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</si>
  <si>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</si>
  <si>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</si>
  <si>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</si>
  <si>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</si>
  <si>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</si>
  <si>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</si>
  <si>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</si>
  <si>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</si>
  <si>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</si>
  <si>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</si>
  <si>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</si>
  <si>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</si>
  <si>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</si>
  <si>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</si>
  <si>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</si>
  <si>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</si>
  <si>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</si>
  <si>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</si>
  <si>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</si>
  <si>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</si>
  <si>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</si>
  <si>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</si>
  <si>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</si>
  <si>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</si>
  <si>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</si>
  <si>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</si>
  <si>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</si>
  <si>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</si>
  <si>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</si>
  <si>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</si>
  <si>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</si>
  <si>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</si>
  <si>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</si>
  <si>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</si>
  <si>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</si>
  <si>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</si>
  <si>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</si>
  <si>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</si>
  <si>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</si>
  <si>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</si>
  <si>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</si>
  <si>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</si>
  <si>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</si>
  <si>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</si>
  <si>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</si>
  <si>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</si>
  <si>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</si>
  <si>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</si>
  <si>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</si>
  <si>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</si>
  <si>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</si>
  <si>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</si>
  <si>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</si>
  <si>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</si>
  <si>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Aitolia kai Akarnan.</t>
  </si>
  <si>
    <t>Lakonia</t>
  </si>
  <si>
    <t>HK</t>
  </si>
  <si>
    <t>KLN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</si>
  <si>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</si>
  <si>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</si>
  <si>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</si>
  <si>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</si>
  <si>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</si>
  <si>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</si>
  <si>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</si>
  <si>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</si>
  <si>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</si>
  <si>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</si>
  <si>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</si>
  <si>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</si>
  <si>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</si>
  <si>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</si>
  <si>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</si>
  <si>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</si>
  <si>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</si>
  <si>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</si>
  <si>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</si>
  <si>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</si>
  <si>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</si>
  <si>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</si>
  <si>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</si>
  <si>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</si>
  <si>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</si>
  <si>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</si>
  <si>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</si>
  <si>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</si>
  <si>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</si>
  <si>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</si>
  <si>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</si>
  <si>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</si>
  <si>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</si>
  <si>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</si>
  <si>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</si>
  <si>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</si>
  <si>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</si>
  <si>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</si>
  <si>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</si>
  <si>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Andra Pradesh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</si>
  <si>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</si>
  <si>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</si>
  <si>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</si>
  <si>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</si>
  <si>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</si>
  <si>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</si>
  <si>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</si>
  <si>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</si>
  <si>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</si>
  <si>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</si>
  <si>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</si>
  <si>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</si>
  <si>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Florence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</si>
  <si>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</si>
  <si>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</si>
  <si>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</si>
  <si>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</si>
  <si>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</si>
  <si>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</si>
  <si>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</si>
  <si>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</si>
  <si>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</si>
  <si>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Padua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</si>
  <si>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</si>
  <si>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</si>
  <si>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</si>
  <si>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</si>
  <si>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</si>
  <si>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</si>
  <si>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</si>
  <si>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</si>
  <si>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</si>
  <si>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</si>
  <si>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</si>
  <si>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</si>
  <si>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Sienna</t>
  </si>
  <si>
    <t>Siracusa</t>
  </si>
  <si>
    <t>SR</t>
  </si>
  <si>
    <t>SS</t>
  </si>
  <si>
    <t>TA</t>
  </si>
  <si>
    <t>TE</t>
  </si>
  <si>
    <t>Trento</t>
  </si>
  <si>
    <t>TS</t>
  </si>
  <si>
    <t>TV</t>
  </si>
  <si>
    <t>UD</t>
  </si>
  <si>
    <t>VC</t>
  </si>
  <si>
    <t>Venezia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</si>
  <si>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</si>
  <si>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</si>
  <si>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</si>
  <si>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</si>
  <si>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</si>
  <si>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</si>
  <si>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</si>
  <si>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</si>
  <si>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</si>
  <si>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</si>
  <si>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</si>
  <si>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</si>
  <si>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</si>
  <si>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</si>
  <si>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</si>
  <si>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</si>
  <si>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</si>
  <si>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</si>
  <si>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</si>
  <si>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</si>
  <si>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</si>
  <si>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</si>
  <si>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</si>
  <si>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</si>
  <si>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</si>
  <si>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</si>
  <si>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</si>
  <si>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</si>
  <si>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</si>
  <si>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</si>
  <si>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</si>
  <si>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</si>
  <si>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</si>
  <si>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</si>
  <si>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</si>
  <si>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</si>
  <si>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</si>
  <si>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</si>
  <si>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</si>
  <si>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</si>
  <si>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</si>
  <si>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</si>
  <si>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</si>
  <si>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</si>
  <si>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</si>
  <si>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</si>
  <si>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</si>
  <si>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</si>
  <si>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</si>
  <si>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</si>
  <si>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</si>
  <si>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</si>
  <si>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</si>
  <si>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</si>
  <si>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</si>
  <si>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</si>
  <si>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</si>
  <si>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</si>
  <si>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</si>
  <si>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</si>
  <si>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North Brabant</t>
  </si>
  <si>
    <t>North Holland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</si>
  <si>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</si>
  <si>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</si>
  <si>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</si>
  <si>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</si>
  <si>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</si>
  <si>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</si>
  <si>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</si>
  <si>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</si>
  <si>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</si>
  <si>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</si>
  <si>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</si>
  <si>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</si>
  <si>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</si>
  <si>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</si>
  <si>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</si>
  <si>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</si>
  <si>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</si>
  <si>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</si>
  <si>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</si>
  <si>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</si>
  <si>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</si>
  <si>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</si>
  <si>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</si>
  <si>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</si>
  <si>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</si>
  <si>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</si>
  <si>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</si>
  <si>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</si>
  <si>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</si>
  <si>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</si>
  <si>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</si>
  <si>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</si>
  <si>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</si>
  <si>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</si>
  <si>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</si>
  <si>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</si>
  <si>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</si>
  <si>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</si>
  <si>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</si>
  <si>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</si>
  <si>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</si>
  <si>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</si>
  <si>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</si>
  <si>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</si>
  <si>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</si>
  <si>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</si>
  <si>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</si>
  <si>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</si>
  <si>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</si>
  <si>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</si>
  <si>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</si>
  <si>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Baixo Vouga</t>
  </si>
  <si>
    <t>Republ.of Bashkortos</t>
  </si>
  <si>
    <t>Kabardino-Balkar.Rep</t>
  </si>
  <si>
    <t>Karach.-Cherkessk Rep.</t>
  </si>
  <si>
    <t>Yakutiya-Saha Rrepub</t>
  </si>
  <si>
    <t>North Ossetia Republic</t>
  </si>
  <si>
    <t>c.St. Petersburg</t>
  </si>
  <si>
    <t>Aginsk Buryat Aut.distr.</t>
  </si>
  <si>
    <t>Komy Permjats.Aut.distr.</t>
  </si>
  <si>
    <t>Korjacs Auton.distr.</t>
  </si>
  <si>
    <t>Nenekchky Auton.distr.</t>
  </si>
  <si>
    <t>The Taymir Auton.dis</t>
  </si>
  <si>
    <t>Chukotka Auton. dist</t>
  </si>
  <si>
    <t>Evensky Auton.distri</t>
  </si>
  <si>
    <t>Jamalo-Nenekchky Aut</t>
  </si>
  <si>
    <t>FJN</t>
  </si>
  <si>
    <t>KSH</t>
  </si>
  <si>
    <t>T´ai-pei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</si>
  <si>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</si>
  <si>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</si>
  <si>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</si>
  <si>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</si>
  <si>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</si>
  <si>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</si>
  <si>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</si>
  <si>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</si>
  <si>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</si>
  <si>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</si>
  <si>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</si>
  <si>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</si>
  <si>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</si>
  <si>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</si>
  <si>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</si>
  <si>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</si>
  <si>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</si>
  <si>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</si>
  <si>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m.Sevastopil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</si>
  <si>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</si>
  <si>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</si>
  <si>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</si>
  <si>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</si>
  <si>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</si>
  <si>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</si>
  <si>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</si>
  <si>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</si>
  <si>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</si>
  <si>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</si>
  <si>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</si>
  <si>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</si>
  <si>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</si>
  <si>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</si>
  <si>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</si>
  <si>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</si>
  <si>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</si>
  <si>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</si>
  <si>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</si>
  <si>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</si>
  <si>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</si>
  <si>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</si>
  <si>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</si>
  <si>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</si>
  <si>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</si>
  <si>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</si>
  <si>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</si>
  <si>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</si>
  <si>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</si>
  <si>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</si>
  <si>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</si>
  <si>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</si>
  <si>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</si>
  <si>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</si>
  <si>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</si>
  <si>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</si>
  <si>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</si>
  <si>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</si>
  <si>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</si>
  <si>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</si>
  <si>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</si>
  <si>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</si>
  <si>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</si>
  <si>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</si>
  <si>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</si>
  <si>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</si>
  <si>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</si>
  <si>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</si>
  <si>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</si>
  <si>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</si>
  <si>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</si>
  <si>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</si>
  <si>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</si>
  <si>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</si>
  <si>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</si>
  <si>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</si>
  <si>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</si>
  <si>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</si>
  <si>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</si>
  <si>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</si>
  <si>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</si>
  <si>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 xml:space="preserve">   SBM inventory</t>
  </si>
  <si>
    <t>Parts Designation:</t>
  </si>
  <si>
    <t>Change Index (AI):</t>
  </si>
  <si>
    <t>Request Number / Version:</t>
  </si>
  <si>
    <t>Quotation Date:</t>
  </si>
  <si>
    <t>Change Notification Number</t>
  </si>
  <si>
    <t>0</t>
  </si>
  <si>
    <t>Statement in ordering currency</t>
  </si>
  <si>
    <t>Tool location</t>
  </si>
  <si>
    <t>Item number for ordering</t>
  </si>
  <si>
    <t>Parts designation / Manufacturing step (QAF basis)</t>
  </si>
  <si>
    <t>Tool/equipment type</t>
  </si>
  <si>
    <t xml:space="preserve"> Order currency</t>
  </si>
  <si>
    <t>SBM tool costs</t>
  </si>
  <si>
    <t>Number of tools / devices</t>
  </si>
  <si>
    <t>Sum of SBM tool costs</t>
  </si>
  <si>
    <t xml:space="preserve"> BMW Inventory Number</t>
  </si>
  <si>
    <t xml:space="preserve"> Supplier name 
(if necessary, subcontractor)</t>
  </si>
  <si>
    <t xml:space="preserve"> Production site 
(location, building, cost center ...)</t>
  </si>
  <si>
    <t xml:space="preserve"> Street address</t>
  </si>
  <si>
    <t xml:space="preserve"> ZIP code</t>
  </si>
  <si>
    <t xml:space="preserve"> Location</t>
  </si>
  <si>
    <t xml:space="preserve"> County</t>
  </si>
  <si>
    <t xml:space="preserve"> State</t>
  </si>
  <si>
    <t xml:space="preserve"> Country / Nation</t>
  </si>
  <si>
    <t xml:space="preserve"> Region code for TBB/SRM</t>
  </si>
  <si>
    <t xml:space="preserve"> ISO country code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</si>
  <si>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</si>
  <si>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</si>
  <si>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</si>
  <si>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</si>
  <si>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</si>
  <si>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</si>
  <si>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</si>
  <si>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</si>
  <si>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</si>
  <si>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</si>
  <si>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</si>
  <si>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</si>
  <si>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</si>
  <si>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</si>
  <si>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</si>
  <si>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bottom SBM inventory</t>
  </si>
  <si>
    <t>Order currency</t>
  </si>
  <si>
    <t xml:space="preserve"> Note to BMW Purchasing: For upload into TBB/SRM, store this page as ".csv" (delimiter separated)</t>
  </si>
  <si>
    <t xml:space="preserve">Additional lines:
Copy blank lines and insert before last line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</si>
</sst>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&quot;¥&quot;#,##0;&quot;¥&quot;\-#,##0"/>
    <numFmt numFmtId="165" formatCode="&quot;¥&quot;#,##0;[Red]&quot;¥&quot;\-#,##0"/>
    <numFmt numFmtId="166" formatCode="&quot;¥&quot;#,##0.00;&quot;¥&quot;\-#,##0.00"/>
    <numFmt numFmtId="167" formatCode="&quot;¥&quot;#,##0.00;[Red]&quot;¥&quot;\-#,##0.00"/>
    <numFmt numFmtId="168" formatCode="_ &quot;¥&quot;* #,##0_ ;_ &quot;¥&quot;* \-#,##0_ ;_ &quot;¥&quot;* &quot;-&quot;_ ;_ @_ "/>
    <numFmt numFmtId="169" formatCode="_ * #,##0_ ;_ * \-#,##0_ ;_ * &quot;-&quot;_ ;_ @_ "/>
    <numFmt numFmtId="170" formatCode="_ &quot;¥&quot;* #,##0.00_ ;_ &quot;¥&quot;* \-#,##0.00_ ;_ &quot;¥&quot;* &quot;-&quot;??_ ;_ @_ "/>
    <numFmt numFmtId="171" formatCode="_ * #,##0.00_ ;_ * \-#,##0.00_ ;_ * &quot;-&quot;??_ ;_ @_ "/>
    <numFmt numFmtId="172" formatCode="\$#,##0_);\(\$#,##0\)"/>
    <numFmt numFmtId="173" formatCode="\$#,##0_);[Red]\(\$#,##0\)"/>
    <numFmt numFmtId="174" formatCode="\$#,##0.00_);\(\$#,##0.00\)"/>
    <numFmt numFmtId="175" formatCode="\$#,##0.00_);[Red]\(\$#,##0.00\)"/>
    <numFmt numFmtId="176" formatCode="&quot;£&quot;#,##0;\-&quot;£&quot;#,##0"/>
    <numFmt numFmtId="177" formatCode="&quot;£&quot;#,##0;[Red]\-&quot;£&quot;#,##0"/>
    <numFmt numFmtId="178" formatCode="&quot;£&quot;#,##0.00;\-&quot;£&quot;#,##0.00"/>
    <numFmt numFmtId="179" formatCode="&quot;£&quot;#,##0.00;[Red]\-&quot;£&quot;#,##0.00"/>
    <numFmt numFmtId="180" formatCode="_-&quot;£&quot;* #,##0_-;\-&quot;£&quot;* #,##0_-;_-&quot;£&quot;* &quot;-&quot;_-;_-@_-"/>
    <numFmt numFmtId="181" formatCode="_-* #,##0_-;\-* #,##0_-;_-* &quot;-&quot;_-;_-@_-"/>
    <numFmt numFmtId="182" formatCode="_-&quot;£&quot;* #,##0.00_-;\-&quot;£&quot;* #,##0.00_-;_-&quot;£&quot;* &quot;-&quot;??_-;_-@_-"/>
    <numFmt numFmtId="183" formatCode="_-* #,##0.00_-;\-* #,##0.00_-;_-* &quot;-&quot;??_-;_-@_-"/>
    <numFmt numFmtId="184" formatCode="0.0"/>
    <numFmt numFmtId="185" formatCode="0.000"/>
    <numFmt numFmtId="186" formatCode="0.0%"/>
    <numFmt numFmtId="187" formatCode="mm/yyyy"/>
    <numFmt numFmtId="188" formatCode="General;General;"/>
    <numFmt numFmtId="189" formatCode="0.0000"/>
    <numFmt numFmtId="190" formatCode="#,##0.00_ "/>
    <numFmt numFmtId="191" formatCode="0.00_ "/>
    <numFmt numFmtId="192" formatCode="_(&quot;$&quot;* #,##0.00_);_(&quot;$&quot;* \(#,##0.00\);_(&quot;$&quot;* &quot;-&quot;??_);_(@_)"/>
    <numFmt numFmtId="193" formatCode="#,##0;\-#,##0;&quot;-&quot;"/>
    <numFmt numFmtId="194" formatCode="&quot;SFr.&quot;#,##0;[Red]&quot;SFr.&quot;\-#,##0"/>
    <numFmt numFmtId="195" formatCode="&quot;SFr.&quot;#,##0.00;&quot;SFr.&quot;\-#,##0.00"/>
    <numFmt numFmtId="196" formatCode="&quot;SFr.&quot;#,##0.00;[Red]&quot;SFr.&quot;\-#,##0.00"/>
    <numFmt numFmtId="197" formatCode="&quot;SFr.&quot;#,##0;&quot;SFr.&quot;\-#,##0"/>
    <numFmt numFmtId="198" formatCode="0.000_)"/>
    <numFmt numFmtId="199" formatCode="_(* #,##0.00_);_(* \(#,##0.00\);_(* &quot;-&quot;??_);_(@_)"/>
    <numFmt numFmtId="200" formatCode="_-* #,##0\ &quot;Esc.&quot;_-;\-* #,##0\ &quot;Esc.&quot;_-;_-* &quot;-&quot;\ &quot;Esc.&quot;_-;_-@_-"/>
    <numFmt numFmtId="201" formatCode="\$#,##0\ ;\(\$#,##0\)"/>
    <numFmt numFmtId="202" formatCode="&quot;ฃ&quot;#,##0;[Red]\-&quot;ฃ&quot;#,##0"/>
    <numFmt numFmtId="203" formatCode="&quot;ฃ&quot;#,##0.00;[Red]\-&quot;ฃ&quot;#,##0.00"/>
    <numFmt numFmtId="204" formatCode="&quot;$&quot;#,##0.00_);[Red]\(&quot;$&quot;#,##0.00\)"/>
    <numFmt numFmtId="205" formatCode="0.00_)"/>
    <numFmt numFmtId="206" formatCode="_-* #,##0.0_-;\-* #,##0.0_-;_-* &quot;-&quot;??_-;_-@_-"/>
    <numFmt numFmtId="207" formatCode="#,##0.0_);[Red]\(#,##0.0\)"/>
    <numFmt numFmtId="208" formatCode="000\ 000\ 0"/>
    <numFmt numFmtId="209" formatCode="_ &quot;₪&quot;\ * #,##0_ ;_ &quot;₪&quot;\ * \-#,##0_ ;_ &quot;₪&quot;\ * &quot;-&quot;_ ;_ @_ "/>
    <numFmt numFmtId="210" formatCode="_ &quot;₪&quot;\ * #,##0.00_ ;_ &quot;₪&quot;\ * \-#,##0.00_ ;_ &quot;₪&quot;\ * &quot;-&quot;??_ ;_ @_ "/>
    <numFmt numFmtId="211" formatCode="_-* #,##0.00\ _F_-;\-* #,##0.00\ _F_-;_-* &quot;-&quot;??\ _F_-;_-@_-"/>
    <numFmt numFmtId="212" formatCode="_-* #,##0\ _F_-;\-* #,##0\ _F_-;_-* &quot;-&quot;\ _F_-;_-@_-"/>
    <numFmt numFmtId="213" formatCode="#,###"/>
    <numFmt numFmtId="214" formatCode="0_);[Red]\(0\)"/>
    <numFmt numFmtId="215" formatCode="&quot;¥&quot;#,##0;[Red]&quot;¥&quot;&quot;¥&quot;\-#,##0"/>
    <numFmt numFmtId="216" formatCode="&quot;¥&quot;#,##0.00;[Red]&quot;¥&quot;&quot;¥&quot;&quot;¥&quot;&quot;¥&quot;&quot;¥&quot;&quot;¥&quot;\-#,##0.00"/>
    <numFmt numFmtId="217" formatCode="&quot;¥&quot;#,##0.00;[Red]&quot;¥&quot;&quot;¥&quot;\!\-#,##0.00"/>
    <numFmt numFmtId="218" formatCode="&quot;¥&quot;#,##0;[Red]&quot;¥&quot;&quot;¥&quot;\!\-#,##0"/>
    <numFmt numFmtId="219" formatCode="0_ ;[Red]\-0\ "/>
    <numFmt numFmtId="220" formatCode="0.0000_ "/>
    <numFmt numFmtId="221" formatCode="0.0000_ ;[Red]\-0.0000\ "/>
    <numFmt numFmtId="222" formatCode="0.00000"/>
    <numFmt numFmtId="223" formatCode="#,##0.0000;[Red]\-#,##0.0000"/>
    <numFmt numFmtId="224" formatCode="0.0000_ "/>
    <numFmt numFmtId="225" formatCode="0.0000_ ;[Red]\-0.0000\ "/>
    <numFmt numFmtId="226" formatCode="0.00000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49" fontId="0" fillId="0" borderId="0" xfId="0" applyNumberFormat="1"/>
    <xf numFmtId="3" fontId="0" fillId="0" borderId="0" xfId="0" applyNumberFormat="1"/>
    <xf numFmtId="187" fontId="0" fillId="0" borderId="0" xfId="0" applyNumberFormat="1"/>
    <xf numFmtId="186" fontId="0" fillId="0" borderId="0" xfId="0" applyNumberFormat="1"/>
    <xf numFmtId="189" fontId="0" fillId="0" borderId="0" xfId="0" applyNumberFormat="1"/>
    <xf numFmtId="10" fontId="0" fillId="0" borderId="0" xfId="0" applyNumberFormat="1"/>
    <xf numFmtId="191" fontId="0" fillId="0" borderId="0" xfId="0" applyNumberFormat="1"/>
    <xf numFmtId="184" fontId="0" fillId="0" borderId="0" xfId="0" applyNumberFormat="1"/>
    <xf numFmtId="4" fontId="0" fillId="0" borderId="0" xfId="0" applyNumberFormat="1"/>
    <xf numFmtId="41" fontId="0" fillId="0" borderId="0" xfId="0" applyNumberFormat="1"/>
    <xf numFmtId="219" fontId="0" fillId="0" borderId="0" xfId="0" applyNumberFormat="1"/>
    <xf numFmtId="38" fontId="0" fillId="0" borderId="0" xfId="0" applyNumberFormat="1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Relationship Id="rId2" Type="http://schemas.openxmlformats.org/officeDocument/2006/relationships/hyperlink" Target="mailto:stefan.sippl@nippon-seiki.eu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Relationship Id="rId2" Type="http://schemas.openxmlformats.org/officeDocument/2006/relationships/vmlDrawing" Target="../drawings/vmlDrawing2.vml"/><Relationship Id="rId3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Relationship Id="rId2" Type="http://schemas.openxmlformats.org/officeDocument/2006/relationships/vmlDrawing" Target="../drawings/vmlDrawing4.vml"/><Relationship Id="rId3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Relationship Id="rId2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0"/>
  <sheetViews>
    <sheetView workbookViewId="0" rightToLeft="0"/>
  </sheetViews>
  <sheetData>
    <row r="1" ht="7.5" customHeight="1"/>
    <row r="2" ht="26.25" customHeight="1">
      <c r="A2">
        <v>26.25</v>
      </c>
      <c r="B2" t="s">
        <v>0</v>
      </c>
      <c r="G2" t="s">
        <v>1</v>
      </c>
      <c r="M2" t="s">
        <v>2</v>
      </c>
    </row>
    <row r="3" ht="18" customHeight="1">
      <c r="A3">
        <v>18</v>
      </c>
      <c r="B3" t="s">
        <v>3</v>
      </c>
      <c r="G3" t="s">
        <v>4</v>
      </c>
      <c r="M3" t="s">
        <v>5</v>
      </c>
    </row>
    <row r="4" ht="15.75" customHeight="1">
      <c r="A4">
        <v>15.75</v>
      </c>
      <c r="B4" t="s">
        <v>6</v>
      </c>
    </row>
    <row r="5" ht="17.1" customHeight="1">
      <c r="A5">
        <v>17</v>
      </c>
      <c r="B5" t="s">
        <v>7</v>
      </c>
      <c r="C5" t="s">
        <v>8</v>
      </c>
      <c r="F5" t="s">
        <v>9</v>
      </c>
      <c r="I5" t="s">
        <v>10</v>
      </c>
      <c r="L5" t="s">
        <v>11</v>
      </c>
      <c r="M5" t="s">
        <v>12</v>
      </c>
    </row>
    <row r="6" ht="17.1" customHeight="1">
      <c r="A6">
        <v>17</v>
      </c>
      <c r="B6" t="s">
        <v>13</v>
      </c>
      <c r="C6" t="s">
        <v>14</v>
      </c>
      <c r="F6" t="s">
        <v>15</v>
      </c>
      <c r="I6" t="s">
        <v>16</v>
      </c>
      <c r="L6" t="s">
        <v>17</v>
      </c>
      <c r="M6">
        <v>1</v>
      </c>
    </row>
    <row r="7" ht="17.1" customHeight="1">
      <c r="A7">
        <v>17</v>
      </c>
      <c r="B7" t="s">
        <v>18</v>
      </c>
      <c r="C7" t="s">
        <v>19</v>
      </c>
      <c r="F7" t="s">
        <v>20</v>
      </c>
      <c r="I7" t="s">
        <v>21</v>
      </c>
      <c r="L7" t="s">
        <v>22</v>
      </c>
      <c r="M7" t="s">
        <v>23</v>
      </c>
    </row>
    <row r="8" ht="17.1" customHeight="1">
      <c r="A8">
        <v>17</v>
      </c>
      <c r="B8" t="s">
        <v>24</v>
      </c>
      <c r="C8" s="1">
        <v>42782</v>
      </c>
      <c r="F8" t="s">
        <v>25</v>
      </c>
      <c r="I8" t="s">
        <v>26</v>
      </c>
      <c r="L8" t="s">
        <v>27</v>
      </c>
      <c r="M8" t="s">
        <v>28</v>
      </c>
    </row>
    <row r="9" ht="12" customHeight="1">
      <c r="A9">
        <v>20</v>
      </c>
    </row>
    <row r="10" ht="18.9" customHeight="1">
      <c r="A10">
        <v>19</v>
      </c>
      <c r="B10" t="s">
        <v>29</v>
      </c>
      <c r="M10" t="s">
        <v>30</v>
      </c>
      <c r="N10" t="s">
        <f>IF(C28="","", C28)</f>
        <v>31</v>
      </c>
      <c r="O10" t="s">
        <f>IF(C27="","", C27)</f>
        <v>32</v>
      </c>
      <c r="P10" t="s">
        <f>C26</f>
        <v>33</v>
      </c>
    </row>
    <row r="11" ht="18.9" customHeight="1">
      <c r="A11">
        <v>19</v>
      </c>
      <c r="F11" t="s">
        <v>34</v>
      </c>
      <c r="G11" t="s">
        <v>35</v>
      </c>
      <c r="N11" s="2">
        <f>+'Material '!U99</f>
        <v>3.30631</v>
      </c>
      <c r="O11" s="2">
        <f>+'Material '!U98</f>
        <v>17.649476454092</v>
      </c>
      <c r="P11" s="2">
        <f>+'Material '!U97</f>
        <v>14335.841953913858</v>
      </c>
    </row>
    <row r="12" ht="18.9" customHeight="1">
      <c r="A12">
        <v>19</v>
      </c>
      <c r="F12" t="s">
        <v>36</v>
      </c>
      <c r="G12" t="s">
        <v>37</v>
      </c>
      <c r="N12" s="2">
        <f>+'Manufacturing costs '!U37</f>
        <v>0</v>
      </c>
      <c r="O12" s="2">
        <f>+'Manufacturing costs '!U36</f>
        <v>0</v>
      </c>
      <c r="P12" s="2">
        <f>+'Manufacturing costs '!U35</f>
        <v>1783.5189522222222</v>
      </c>
    </row>
    <row r="13" ht="18.9" customHeight="1">
      <c r="A13">
        <v>19</v>
      </c>
      <c r="B13" t="s">
        <v>38</v>
      </c>
      <c r="C13" s="3">
        <v>7</v>
      </c>
      <c r="G13" t="s">
        <v>39</v>
      </c>
      <c r="L13" s="4" t="s">
        <v>40</v>
      </c>
      <c r="N13" s="2">
        <f>N12+N11</f>
        <v>3.30631</v>
      </c>
      <c r="O13" s="2">
        <f>O12+O11</f>
        <v>17.649476454092</v>
      </c>
      <c r="P13" s="2">
        <f>P12+P11</f>
        <v>16119.36090613608</v>
      </c>
    </row>
    <row r="14" ht="18.9" customHeight="1">
      <c r="A14">
        <v>19</v>
      </c>
      <c r="B14" t="s">
        <v>41</v>
      </c>
      <c r="C14" s="5">
        <f>'Number of Tool'!AH11</f>
        <v>882479.3807536854</v>
      </c>
      <c r="G14" t="s">
        <v>42</v>
      </c>
    </row>
    <row r="15" ht="18.9" customHeight="1">
      <c r="A15">
        <v>19</v>
      </c>
      <c r="B15" t="s">
        <v>43</v>
      </c>
      <c r="C15" s="5">
        <f>'Number of Tool'!AB11</f>
        <v>246337.93819457706</v>
      </c>
      <c r="D15" t="s">
        <v>44</v>
      </c>
      <c r="G15" t="s">
        <v>45</v>
      </c>
    </row>
    <row r="16" ht="18.9" customHeight="1">
      <c r="A16">
        <v>19</v>
      </c>
      <c r="B16" t="s">
        <v>46</v>
      </c>
      <c r="C16" s="5">
        <f>165*3*243*3</f>
        <v>360855</v>
      </c>
    </row>
    <row r="17" ht="18.9" customHeight="1">
      <c r="A17">
        <v>19</v>
      </c>
      <c r="B17" t="s">
        <v>47</v>
      </c>
      <c r="F17" t="s">
        <v>48</v>
      </c>
      <c r="G17" t="s">
        <v>49</v>
      </c>
    </row>
    <row r="18" ht="18.9" customHeight="1">
      <c r="A18">
        <v>19</v>
      </c>
      <c r="B18" t="s">
        <v>50</v>
      </c>
      <c r="C18" s="6">
        <v>42186</v>
      </c>
      <c r="G18" t="s">
        <v>51</v>
      </c>
      <c r="K18" s="4" t="s">
        <v>52</v>
      </c>
      <c r="N18" s="2">
        <f>+(N13*0.14)</f>
        <v>0.4628834</v>
      </c>
      <c r="O18" s="2">
        <f>+(O13*0.14)</f>
        <v>2.4709267035728804</v>
      </c>
      <c r="P18" s="2">
        <f>+(P13*0.14)</f>
        <v>2256.7105268590512</v>
      </c>
    </row>
    <row r="19" ht="18.9" customHeight="1">
      <c r="A19">
        <v>19</v>
      </c>
      <c r="B19" t="s">
        <v>53</v>
      </c>
      <c r="G19" t="s">
        <v>54</v>
      </c>
      <c r="K19" s="4" t="s">
        <v>55</v>
      </c>
    </row>
    <row r="20" ht="18.9" customHeight="1">
      <c r="A20">
        <v>19</v>
      </c>
      <c r="G20" t="s">
        <v>54</v>
      </c>
      <c r="K20" s="4" t="s">
        <v>55</v>
      </c>
    </row>
    <row r="21" ht="18.9" customHeight="1">
      <c r="A21">
        <v>19</v>
      </c>
      <c r="B21" t="s">
        <v>56</v>
      </c>
      <c r="C21" t="s">
        <v>57</v>
      </c>
      <c r="F21" t="s">
        <v>58</v>
      </c>
      <c r="G21" t="s">
        <v>59</v>
      </c>
      <c r="O21" s="2">
        <f>'SBM-SEKOF-FWZ'!U214</f>
        <v>0.5048049956924046</v>
      </c>
      <c r="P21" s="2">
        <f>'SBM-SEKOF-FWZ'!U213</f>
        <v>460.48248011902297</v>
      </c>
    </row>
    <row r="22" ht="18.9" customHeight="1">
      <c r="A22">
        <v>19</v>
      </c>
      <c r="B22" t="s">
        <v>60</v>
      </c>
      <c r="C22">
        <f>16*243</f>
        <v>3888</v>
      </c>
      <c r="F22" t="s">
        <v>61</v>
      </c>
      <c r="G22" t="s">
        <v>62</v>
      </c>
      <c r="I22" t="s">
        <v>63</v>
      </c>
      <c r="N22" s="2">
        <f>+'Material '!W99</f>
        <v>0.016614623115577595</v>
      </c>
      <c r="O22" s="2">
        <f>+'Material '!W98</f>
        <v>0.08869083645272205</v>
      </c>
      <c r="P22" s="2">
        <f>+'Material '!W97</f>
        <v>72.03940680358595</v>
      </c>
    </row>
    <row r="23" ht="18.9" customHeight="1">
      <c r="A23">
        <v>19</v>
      </c>
      <c r="B23" t="s">
        <v>64</v>
      </c>
      <c r="C23">
        <v>10</v>
      </c>
      <c r="I23" t="s">
        <v>65</v>
      </c>
      <c r="N23" s="2">
        <f>+'Manufacturing costs '!W37</f>
        <v>0</v>
      </c>
      <c r="O23" s="2">
        <f>+'Manufacturing costs '!W36</f>
        <v>0</v>
      </c>
      <c r="P23" s="2">
        <f>+'Manufacturing costs '!W35</f>
        <v>9.297101870463262</v>
      </c>
    </row>
    <row r="24" ht="18.9" customHeight="1">
      <c r="A24">
        <v>19</v>
      </c>
      <c r="D24" t="s">
        <v>66</v>
      </c>
      <c r="G24" t="s">
        <v>67</v>
      </c>
      <c r="L24" t="s">
        <v>68</v>
      </c>
      <c r="N24" s="2">
        <f>SUM(N18:N23)+N13</f>
        <v>3.7858080231155773</v>
      </c>
      <c r="O24" s="2">
        <f>SUM(O18:O23)+O13</f>
        <v>20.713898989810005</v>
      </c>
      <c r="P24" s="2">
        <f>SUM(P18:P23)+P13</f>
        <v>18917.890421788205</v>
      </c>
    </row>
    <row r="25" ht="18.9" customHeight="1"/>
    <row r="26" ht="18.9" customHeight="1">
      <c r="A26">
        <v>19</v>
      </c>
      <c r="B26" t="s">
        <v>69</v>
      </c>
      <c r="C26" t="s">
        <v>33</v>
      </c>
      <c r="F26" t="s">
        <v>70</v>
      </c>
      <c r="G26" t="s">
        <v>71</v>
      </c>
      <c r="K26" s="4" t="s">
        <v>55</v>
      </c>
      <c r="L26" s="4" t="s">
        <v>72</v>
      </c>
      <c r="N26" s="2">
        <f>+(N13*0.05)</f>
        <v>0.1653155</v>
      </c>
      <c r="O26" s="2">
        <f>+(O13*0.05)</f>
        <v>0.8824738227046001</v>
      </c>
      <c r="P26" s="2">
        <f>+(P13*0.05)</f>
        <v>805.968045306804</v>
      </c>
    </row>
    <row r="27" ht="18.9" customHeight="1">
      <c r="A27">
        <v>19</v>
      </c>
      <c r="B27" t="s">
        <v>73</v>
      </c>
      <c r="C27" t="s">
        <v>32</v>
      </c>
      <c r="D27" s="2">
        <v>112.06896551724138</v>
      </c>
      <c r="G27" t="s">
        <v>74</v>
      </c>
      <c r="L27" t="s">
        <v>75</v>
      </c>
      <c r="N27" s="2">
        <f>N24+N26</f>
        <v>3.9511235231155775</v>
      </c>
      <c r="O27" s="2">
        <f>O24+O26</f>
        <v>21.596372812514605</v>
      </c>
      <c r="P27" s="2">
        <f>P24+P26</f>
        <v>19723.858467095008</v>
      </c>
    </row>
    <row r="28" ht="18.9" customHeight="1">
      <c r="A28">
        <v>19</v>
      </c>
      <c r="B28" t="s">
        <v>76</v>
      </c>
      <c r="C28" t="s">
        <v>31</v>
      </c>
      <c r="D28" s="2">
        <v>130</v>
      </c>
      <c r="F28" t="s">
        <v>77</v>
      </c>
      <c r="G28" t="s">
        <v>78</v>
      </c>
      <c r="K28" s="4" t="s">
        <v>55</v>
      </c>
    </row>
    <row r="29" ht="18.9" customHeight="1">
      <c r="A29">
        <v>19</v>
      </c>
      <c r="B29" t="s">
        <v>79</v>
      </c>
      <c r="F29" t="s">
        <v>80</v>
      </c>
      <c r="G29" t="s">
        <v>81</v>
      </c>
      <c r="K29" t="s">
        <v>55</v>
      </c>
    </row>
    <row r="30" ht="18.9" customHeight="1">
      <c r="A30">
        <v>19</v>
      </c>
      <c r="F30" t="s">
        <v>82</v>
      </c>
      <c r="G30" t="s">
        <v>83</v>
      </c>
      <c r="K30" s="4" t="s">
        <v>55</v>
      </c>
      <c r="P30" s="2">
        <f>691.3-22.23</f>
        <v>669.0699999999999</v>
      </c>
    </row>
    <row r="31" ht="18.9" customHeight="1">
      <c r="A31">
        <v>19</v>
      </c>
      <c r="G31" t="s">
        <v>84</v>
      </c>
      <c r="L31" t="s">
        <v>85</v>
      </c>
      <c r="N31" s="2">
        <f>SUM(N27:N30)</f>
        <v>3.9511235231155775</v>
      </c>
      <c r="O31" s="2">
        <f>SUM(O27:O30)</f>
        <v>21.596372812514605</v>
      </c>
      <c r="P31" s="2">
        <f>SUM(P27:P30)</f>
        <v>20392.928467095007</v>
      </c>
    </row>
    <row r="32" ht="18.9" customHeight="1">
      <c r="A32">
        <v>19</v>
      </c>
      <c r="B32" t="s">
        <v>86</v>
      </c>
      <c r="G32" t="s">
        <v>87</v>
      </c>
      <c r="P32" s="3">
        <f>IF(AND(OR(C27=0,D27=0),OR(C28=0,D28=0)),"",P31+(O31*D27)+(N31*D28))</f>
        <v>23326.85768512322</v>
      </c>
    </row>
    <row r="33" ht="18.9" customHeight="1">
      <c r="A33">
        <v>19</v>
      </c>
      <c r="B33" t="s">
        <v>88</v>
      </c>
    </row>
    <row r="34" ht="18.9" customHeight="1">
      <c r="A34">
        <v>19</v>
      </c>
      <c r="B34" t="s">
        <v>89</v>
      </c>
      <c r="G34" t="s">
        <v>90</v>
      </c>
    </row>
    <row r="35" ht="18.9" customHeight="1">
      <c r="A35">
        <v>19</v>
      </c>
      <c r="B35" t="s">
        <v>91</v>
      </c>
      <c r="F35" t="s">
        <v>92</v>
      </c>
      <c r="G35" t="s">
        <v>93</v>
      </c>
      <c r="K35" t="s">
        <v>55</v>
      </c>
      <c r="L35" s="4" t="s">
        <v>94</v>
      </c>
    </row>
    <row r="36" ht="18.9" customHeight="1">
      <c r="A36">
        <v>19</v>
      </c>
      <c r="B36" t="s">
        <v>95</v>
      </c>
      <c r="F36" t="s">
        <v>96</v>
      </c>
      <c r="G36" t="s">
        <v>97</v>
      </c>
      <c r="K36" s="4" t="s">
        <v>55</v>
      </c>
      <c r="N36" s="5" t="s">
        <f>+'SBM-SEKOF-FWZ'!T212</f>
        <v>98</v>
      </c>
      <c r="O36" s="5">
        <f>+'SBM-SEKOF-FWZ'!T211</f>
        <v>0</v>
      </c>
      <c r="P36" s="5">
        <f>+'SBM-SEKOF-FWZ'!T210</f>
        <v>0</v>
      </c>
    </row>
    <row r="37" ht="12" customHeight="1">
      <c r="A37">
        <v>20</v>
      </c>
    </row>
    <row r="38" ht="22.5" customHeight="1">
      <c r="B38" t="s">
        <v>99</v>
      </c>
      <c r="C38" t="s">
        <v>100</v>
      </c>
    </row>
    <row r="39" ht="22.5" customHeight="1"/>
    <row r="40" ht="7.5" customHeight="1"/>
  </sheetData>
  <mergeCells count="22">
    <mergeCell ref="C36:D36"/>
    <mergeCell ref="D24:D26"/>
    <mergeCell ref="C32:D32"/>
    <mergeCell ref="C33:D33"/>
    <mergeCell ref="C34:D34"/>
    <mergeCell ref="C35:D35"/>
    <mergeCell ref="C38:P39"/>
    <mergeCell ref="M5:P5"/>
    <mergeCell ref="M6:P6"/>
    <mergeCell ref="M7:P7"/>
    <mergeCell ref="M8:P8"/>
    <mergeCell ref="I5:K5"/>
    <mergeCell ref="I6:K6"/>
    <mergeCell ref="I7:K7"/>
    <mergeCell ref="I8:K8"/>
    <mergeCell ref="B30:D31"/>
    <mergeCell ref="C7:E7"/>
    <mergeCell ref="C9:D9"/>
    <mergeCell ref="C5:E5"/>
    <mergeCell ref="C6:E6"/>
    <mergeCell ref="C8:E8"/>
    <mergeCell ref="B11:D12"/>
  </mergeCells>
  <hyperlinks>
    <hyperlink ref="M3" r:id="rId1" tooltip="b2b.bmw.com" display="b2b.bmw.com"/>
    <hyperlink ref="C6" r:id="rId2" tooltip="stefan.sippl@nippon-seiki.eu.com" display="stefan.sippl@nippon-seiki.eu.com"/>
  </hyperlinks>
  <pageMargins left="0.3937007874015748" right="0.3937007874015748" top="0.3937007874015748" bottom="0.3937007874015748" header="0.31496062992125984" footer="0.31496062992125984"/>
  <ignoredErrors>
    <ignoredError numberStoredAsText="1" sqref="A1:V4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AI103"/>
  <sheetViews>
    <sheetView workbookViewId="0" rightToLeft="0"/>
  </sheetViews>
  <sheetData>
    <row r="1" ht="7.5" customHeight="1">
      <c r="B1">
        <v>5</v>
      </c>
      <c r="C1">
        <v>12</v>
      </c>
      <c r="D1">
        <v>20</v>
      </c>
      <c r="E1">
        <v>10</v>
      </c>
      <c r="F1">
        <v>10</v>
      </c>
      <c r="G1">
        <v>7.5</v>
      </c>
      <c r="H1">
        <v>5</v>
      </c>
      <c r="I1">
        <v>10</v>
      </c>
      <c r="J1">
        <v>5</v>
      </c>
      <c r="K1">
        <v>10</v>
      </c>
      <c r="L1">
        <v>10</v>
      </c>
      <c r="M1">
        <v>10</v>
      </c>
      <c r="N1">
        <v>10</v>
      </c>
      <c r="O1">
        <v>7.5</v>
      </c>
      <c r="P1">
        <v>10</v>
      </c>
      <c r="Q1">
        <v>10</v>
      </c>
      <c r="R1">
        <v>10</v>
      </c>
      <c r="S1">
        <v>10</v>
      </c>
      <c r="T1">
        <v>5</v>
      </c>
      <c r="U1">
        <v>10</v>
      </c>
      <c r="V1">
        <v>5</v>
      </c>
      <c r="W1">
        <v>10</v>
      </c>
      <c r="X1">
        <v>2</v>
      </c>
      <c r="Y1">
        <v>10</v>
      </c>
      <c r="Z1">
        <v>10</v>
      </c>
      <c r="AA1">
        <v>10</v>
      </c>
      <c r="AB1">
        <v>10</v>
      </c>
      <c r="AC1">
        <v>2</v>
      </c>
      <c r="AD1">
        <v>10</v>
      </c>
      <c r="AE1">
        <v>10</v>
      </c>
      <c r="AF1">
        <v>10</v>
      </c>
      <c r="AG1">
        <v>10</v>
      </c>
      <c r="AI1">
        <f>SUM(D1:W1)</f>
        <v>185</v>
      </c>
    </row>
    <row r="2" ht="26.25" customHeight="1">
      <c r="B2" t="s">
        <v>0</v>
      </c>
      <c r="G2" t="s">
        <v>101</v>
      </c>
      <c r="S2" t="s">
        <v>2</v>
      </c>
    </row>
    <row r="3">
      <c r="B3" t="s">
        <v>3</v>
      </c>
      <c r="G3" t="s">
        <v>102</v>
      </c>
      <c r="S3" t="s">
        <v>5</v>
      </c>
    </row>
    <row r="4">
      <c r="B4" t="s">
        <f>Summary!B4</f>
        <v>6</v>
      </c>
    </row>
    <row r="5" ht="17.1" customHeight="1">
      <c r="B5" s="4" t="s">
        <v>103</v>
      </c>
      <c r="D5" t="s">
        <f>Summary!$C5</f>
        <v>8</v>
      </c>
      <c r="G5" s="4" t="s">
        <v>9</v>
      </c>
      <c r="J5" t="s">
        <f>Summary!$I5</f>
        <v>10</v>
      </c>
      <c r="P5" s="4" t="s">
        <v>11</v>
      </c>
      <c r="S5" t="s">
        <f>Summary!$M5</f>
        <v>12</v>
      </c>
    </row>
    <row r="6" ht="17.1" customHeight="1">
      <c r="B6" s="4" t="s">
        <v>13</v>
      </c>
      <c r="D6" t="s">
        <f>Summary!$C6</f>
        <v>14</v>
      </c>
      <c r="G6" s="4" t="s">
        <v>15</v>
      </c>
      <c r="J6" t="s">
        <f>Summary!$I6</f>
        <v>16</v>
      </c>
      <c r="P6" s="4" t="s">
        <v>17</v>
      </c>
      <c r="S6">
        <f>Summary!$M6</f>
        <v>1</v>
      </c>
    </row>
    <row r="7" ht="17.1" customHeight="1">
      <c r="B7" s="4" t="s">
        <v>104</v>
      </c>
      <c r="D7" t="s">
        <f>Summary!$C7</f>
        <v>19</v>
      </c>
      <c r="G7" s="4" t="s">
        <v>20</v>
      </c>
      <c r="J7" t="s">
        <f>Summary!$I7</f>
        <v>21</v>
      </c>
      <c r="P7" s="4" t="s">
        <v>22</v>
      </c>
      <c r="S7" t="s">
        <f>Summary!$M7</f>
        <v>23</v>
      </c>
    </row>
    <row r="8" ht="17.1" customHeight="1">
      <c r="B8" s="4" t="s">
        <v>24</v>
      </c>
      <c r="D8" s="1">
        <f>Summary!$C8</f>
        <v>42782</v>
      </c>
      <c r="G8" s="4" t="s">
        <v>25</v>
      </c>
      <c r="J8" t="s">
        <f>Summary!$I8</f>
        <v>26</v>
      </c>
      <c r="P8" s="4" t="s">
        <v>27</v>
      </c>
      <c r="S8" t="s">
        <f>Summary!$M8</f>
        <v>28</v>
      </c>
    </row>
    <row r="9" ht="12" customHeight="1"/>
    <row r="10" ht="15" customHeight="1">
      <c r="D10" s="2" t="s">
        <v>105</v>
      </c>
      <c r="H10" s="2" t="s">
        <v>106</v>
      </c>
      <c r="P10" s="2" t="s">
        <v>107</v>
      </c>
      <c r="Y10" t="s">
        <v>108</v>
      </c>
      <c r="AD10" t="s">
        <v>107</v>
      </c>
    </row>
    <row r="11" ht="145.5" customHeight="1">
      <c r="B11" s="2" t="s">
        <v>109</v>
      </c>
      <c r="C11" s="2" t="s">
        <v>110</v>
      </c>
      <c r="D11" t="s">
        <v>111</v>
      </c>
      <c r="E11" t="s">
        <v>112</v>
      </c>
      <c r="F11" t="s">
        <v>113</v>
      </c>
      <c r="G11" t="s">
        <v>114</v>
      </c>
      <c r="H11" s="2" t="s">
        <v>115</v>
      </c>
      <c r="I11" s="2" t="s">
        <v>116</v>
      </c>
      <c r="J11" s="2" t="s">
        <v>117</v>
      </c>
      <c r="K11" s="2" t="s">
        <v>118</v>
      </c>
      <c r="L11" t="s">
        <v>119</v>
      </c>
      <c r="M11" t="s">
        <v>120</v>
      </c>
      <c r="N11" t="s">
        <v>121</v>
      </c>
      <c r="O11" s="2" t="s">
        <v>122</v>
      </c>
      <c r="P11" t="s">
        <v>123</v>
      </c>
      <c r="Q11" t="s">
        <v>124</v>
      </c>
      <c r="R11" t="s">
        <v>125</v>
      </c>
      <c r="S11" t="s">
        <v>126</v>
      </c>
      <c r="T11" t="s">
        <v>127</v>
      </c>
      <c r="U11" t="s">
        <v>128</v>
      </c>
      <c r="V11" t="s">
        <v>129</v>
      </c>
      <c r="W11" t="s">
        <v>130</v>
      </c>
      <c r="Y11" t="s">
        <v>131</v>
      </c>
      <c r="Z11" t="s">
        <v>132</v>
      </c>
      <c r="AA11" t="s">
        <v>133</v>
      </c>
      <c r="AB11" t="s">
        <v>134</v>
      </c>
      <c r="AD11" t="s">
        <v>135</v>
      </c>
      <c r="AE11" t="s">
        <v>136</v>
      </c>
      <c r="AF11" t="s">
        <v>137</v>
      </c>
      <c r="AG11" t="s">
        <v>138</v>
      </c>
    </row>
    <row r="12" hidden="1" ht="25.5" customHeight="1">
      <c r="P12" s="2">
        <f>IF(G12="Prämie (kg)", I12*K12,(I12*K12 +L12+M12+N12)*(1+O12))</f>
        <v>0</v>
      </c>
      <c r="U12" s="2">
        <f>IF(G12="Stück (Kaufteil)", P12*T12, IF(G12="Prämie (kg)",P12*R12*T12,(P12*Q12-S12)*T12))</f>
        <v>0</v>
      </c>
      <c r="W12" s="2">
        <f>IF(G12="Pramie (kg)", 0, U12*(1/(1-V12)-1))</f>
        <v>0</v>
      </c>
      <c r="AB12" s="2">
        <f>IF(Y12&lt;&gt;"", Z12*AA12, 0)</f>
        <v>0</v>
      </c>
      <c r="AD12" s="2">
        <f>IF($G12="Prämie (kg)", 0, IF($G12="Stück (Kaufteil)",$L12*$T12, $L12*$Q12*$T12))</f>
        <v>0</v>
      </c>
      <c r="AE12" s="2">
        <f>IF($G12="Prämie (kg)", 0, IF($G12="Stück (Kaufteil)",$M12*$T12, $M12*$Q12*$T12))</f>
        <v>0</v>
      </c>
      <c r="AF12" s="2">
        <f>IF($G12="Prämie (kg)", 0, IF($G12="Stück (Kaufteil)",$N12*$T12, $N12*$Q12*$T12))</f>
        <v>0</v>
      </c>
      <c r="AG12" s="2">
        <f>IF($G12="Prämie (kg)", 0, IF($G12="Stück (Kaufteil)", (I12*K12+L12+M12+N12)*O12*T12, (I12*K12+L12+M12+N12)*O12*Q12*T12))</f>
        <v>0</v>
      </c>
    </row>
    <row r="13" ht="25.5" customHeight="1">
      <c r="C13" s="4" t="s">
        <v>139</v>
      </c>
    </row>
    <row r="14" ht="26.100000000000005" customHeight="1">
      <c r="C14" s="4" t="s">
        <v>140</v>
      </c>
      <c r="D14" t="s">
        <v>141</v>
      </c>
      <c r="E14" t="s">
        <v>142</v>
      </c>
      <c r="F14" t="s">
        <v>143</v>
      </c>
      <c r="G14" s="4" t="s">
        <v>144</v>
      </c>
      <c r="H14" s="4" t="s">
        <v>33</v>
      </c>
      <c r="I14" s="2">
        <v>250.0356022</v>
      </c>
      <c r="J14" s="4" t="s">
        <v>33</v>
      </c>
      <c r="K14" s="2">
        <v>1</v>
      </c>
      <c r="O14" s="7">
        <v>0.043</v>
      </c>
      <c r="P14" s="8">
        <f>IF(G14="Premium (kg)", I14*K14,(I14*K14 +L14+M14+N14)*(1+O14))</f>
        <v>260.7871330946</v>
      </c>
      <c r="T14">
        <v>1</v>
      </c>
      <c r="U14" s="8">
        <f>IF(G14="Unit (purchased part)", P14*T14, IF(G14="Premium (kg)",P14*R14*T14,(P14*Q14-S14)*T14))</f>
        <v>260.7871330946</v>
      </c>
      <c r="V14" s="7">
        <v>0.005</v>
      </c>
      <c r="W14" s="8">
        <f>IF(G14="Premium (kg)", 0, U14*(1/(1-V14)-1))</f>
        <v>1.3104881060029918</v>
      </c>
      <c r="AB14" s="8">
        <f>IF(Y14&lt;&gt;"", Z14*AA14, 0)</f>
        <v>0</v>
      </c>
      <c r="AD14" s="2">
        <f>IF($G14="Prämie (kg)", 0, IF($G14="Stück (Kaufteil)",$L14*$T14, $L14*$Q14*$T14))</f>
        <v>0</v>
      </c>
      <c r="AE14" s="2">
        <f>IF($G14="Prämie (kg)", 0, IF($G14="Stück (Kaufteil)",$M14*$T14, $M14*$Q14*$T14))</f>
        <v>0</v>
      </c>
      <c r="AF14" s="2">
        <f>IF($G14="Prämie (kg)", 0, IF($G14="Stück (Kaufteil)",$N14*$T14, $N14*$Q14*$T14))</f>
        <v>0</v>
      </c>
      <c r="AG14" s="2">
        <f>IF($G14="Prämie (kg)", 0, IF($G14="Stück (Kaufteil)", (I14*K14+L14+M14+N14)*O14*T14, (I14*K14+L14+M14+N14)*O14*Q14*T14))</f>
        <v>0</v>
      </c>
    </row>
    <row r="15" ht="26.100000000000005" customHeight="1">
      <c r="C15" s="4" t="s">
        <v>145</v>
      </c>
      <c r="D15" t="s">
        <v>141</v>
      </c>
      <c r="E15" t="s">
        <v>146</v>
      </c>
      <c r="F15" t="s">
        <v>143</v>
      </c>
      <c r="G15" s="4" t="s">
        <v>144</v>
      </c>
      <c r="H15" s="4" t="s">
        <v>33</v>
      </c>
      <c r="I15" s="2">
        <v>131.295046</v>
      </c>
      <c r="J15" s="4" t="s">
        <v>33</v>
      </c>
      <c r="K15" s="2">
        <v>1</v>
      </c>
      <c r="O15" s="7">
        <v>0.043</v>
      </c>
      <c r="P15" s="8">
        <f>IF(G15="Premium (kg)", I15*K15,(I15*K15 +L15+M15+N15)*(1+O15))</f>
        <v>136.940732978</v>
      </c>
      <c r="T15">
        <v>1</v>
      </c>
      <c r="U15" s="8">
        <f>IF(G15="Unit (purchased part)", P15*T15, IF(G15="Premium (kg)",P15*R15*T15,(P15*Q15-S15)*T15))</f>
        <v>136.940732978</v>
      </c>
      <c r="V15" s="7">
        <v>0.005</v>
      </c>
      <c r="W15" s="8">
        <f>IF(G15="Premium (kg)", 0, U15*(1/(1-V15)-1))</f>
        <v>0.6881443868241084</v>
      </c>
      <c r="AB15" s="8">
        <f>IF(Y15&lt;&gt;"", Z15*AA15, 0)</f>
        <v>0</v>
      </c>
      <c r="AD15" s="2">
        <f>IF($G15="Prämie (kg)", 0, IF($G15="Stück (Kaufteil)",$L15*$T15, $L15*$Q15*$T15))</f>
        <v>0</v>
      </c>
      <c r="AE15" s="2">
        <f>IF($G15="Prämie (kg)", 0, IF($G15="Stück (Kaufteil)",$M15*$T15, $M15*$Q15*$T15))</f>
        <v>0</v>
      </c>
      <c r="AF15" s="2">
        <f>IF($G15="Prämie (kg)", 0, IF($G15="Stück (Kaufteil)",$N15*$T15, $N15*$Q15*$T15))</f>
        <v>0</v>
      </c>
      <c r="AG15" s="2">
        <f>IF($G15="Prämie (kg)", 0, IF($G15="Stück (Kaufteil)", (I15*K15+L15+M15+N15)*O15*T15, (I15*K15+L15+M15+N15)*O15*Q15*T15))</f>
        <v>0</v>
      </c>
    </row>
    <row r="16" ht="26.100000000000005" customHeight="1">
      <c r="C16" s="4" t="s">
        <v>147</v>
      </c>
      <c r="D16" t="s">
        <v>141</v>
      </c>
      <c r="E16" t="s">
        <v>148</v>
      </c>
      <c r="F16" t="s">
        <v>143</v>
      </c>
      <c r="G16" s="4" t="s">
        <v>144</v>
      </c>
      <c r="H16" s="4" t="s">
        <v>33</v>
      </c>
      <c r="I16" s="2">
        <v>16.234584520000002</v>
      </c>
      <c r="J16" s="4" t="s">
        <v>33</v>
      </c>
      <c r="K16" s="2">
        <v>1</v>
      </c>
      <c r="O16" s="7">
        <v>0.043</v>
      </c>
      <c r="P16" s="8">
        <f>IF(G16="Premium (kg)", I16*K16,(I16*K16 +L16+M16+N16)*(1+O16))</f>
        <v>16.93267165436</v>
      </c>
      <c r="T16">
        <v>1</v>
      </c>
      <c r="U16" s="8">
        <f>IF(G16="Unit (purchased part)", P16*T16, IF(G16="Premium (kg)",P16*R16*T16,(P16*Q16-S16)*T16))</f>
        <v>16.93267165436</v>
      </c>
      <c r="V16" s="7">
        <v>0.005</v>
      </c>
      <c r="W16" s="8">
        <f>IF(G16="Premium (kg)", 0, U16*(1/(1-V16)-1))</f>
        <v>0.08508880228321457</v>
      </c>
      <c r="AB16" s="8">
        <f>IF(Y16&lt;&gt;"", Z16*AA16, 0)</f>
        <v>0</v>
      </c>
      <c r="AD16" s="2">
        <f>IF($G16="Prämie (kg)", 0, IF($G16="Stück (Kaufteil)",$L16*$T16, $L16*$Q16*$T16))</f>
        <v>0</v>
      </c>
      <c r="AE16" s="2">
        <f>IF($G16="Prämie (kg)", 0, IF($G16="Stück (Kaufteil)",$M16*$T16, $M16*$Q16*$T16))</f>
        <v>0</v>
      </c>
      <c r="AF16" s="2">
        <f>IF($G16="Prämie (kg)", 0, IF($G16="Stück (Kaufteil)",$N16*$T16, $N16*$Q16*$T16))</f>
        <v>0</v>
      </c>
      <c r="AG16" s="2">
        <f>IF($G16="Prämie (kg)", 0, IF($G16="Stück (Kaufteil)", (I16*K16+L16+M16+N16)*O16*T16, (I16*K16+L16+M16+N16)*O16*Q16*T16))</f>
        <v>0</v>
      </c>
    </row>
    <row r="17" ht="26.100000000000005" customHeight="1">
      <c r="C17" s="4" t="s">
        <v>149</v>
      </c>
      <c r="D17" t="s">
        <v>141</v>
      </c>
      <c r="E17" t="s">
        <v>148</v>
      </c>
      <c r="F17" t="s">
        <v>143</v>
      </c>
      <c r="G17" s="4" t="s">
        <v>144</v>
      </c>
      <c r="H17" s="4" t="s">
        <v>33</v>
      </c>
      <c r="I17" s="2">
        <v>10.26</v>
      </c>
      <c r="J17" s="4" t="s">
        <v>33</v>
      </c>
      <c r="K17" s="2">
        <v>1</v>
      </c>
      <c r="O17" s="7">
        <v>0.043</v>
      </c>
      <c r="P17" s="8">
        <f>IF(G17="Premium (kg)", I17*K17,(I17*K17 +L17+M17+N17)*(1+O17))</f>
        <v>10.701179999999999</v>
      </c>
      <c r="T17">
        <v>1</v>
      </c>
      <c r="U17" s="8">
        <f>IF(G17="Unit (purchased part)", P17*T17, IF(G17="Premium (kg)",P17*R17*T17,(P17*Q17-S17)*T17))</f>
        <v>10.701179999999999</v>
      </c>
      <c r="V17" s="7">
        <v>0.005</v>
      </c>
      <c r="W17" s="8">
        <f>IF(G17="Premium (kg)", 0, U17*(1/(1-V17)-1))</f>
        <v>0.053774773869345774</v>
      </c>
      <c r="AB17" s="8">
        <f>IF(Y17&lt;&gt;"", Z17*AA17, 0)</f>
        <v>0</v>
      </c>
      <c r="AD17" s="2">
        <f>IF($G17="Prämie (kg)", 0, IF($G17="Stück (Kaufteil)",$L17*$T17, $L17*$Q17*$T17))</f>
        <v>0</v>
      </c>
      <c r="AE17" s="2">
        <f>IF($G17="Prämie (kg)", 0, IF($G17="Stück (Kaufteil)",$M17*$T17, $M17*$Q17*$T17))</f>
        <v>0</v>
      </c>
      <c r="AF17" s="2">
        <f>IF($G17="Prämie (kg)", 0, IF($G17="Stück (Kaufteil)",$N17*$T17, $N17*$Q17*$T17))</f>
        <v>0</v>
      </c>
      <c r="AG17" s="2">
        <f>IF($G17="Prämie (kg)", 0, IF($G17="Stück (Kaufteil)", (I17*K17+L17+M17+N17)*O17*T17, (I17*K17+L17+M17+N17)*O17*Q17*T17))</f>
        <v>0</v>
      </c>
    </row>
    <row r="18" ht="26.100000000000005" customHeight="1">
      <c r="C18" s="4" t="s">
        <v>150</v>
      </c>
      <c r="D18" t="s">
        <v>141</v>
      </c>
      <c r="E18" t="s">
        <v>148</v>
      </c>
      <c r="F18" t="s">
        <v>143</v>
      </c>
      <c r="G18" s="4" t="s">
        <v>144</v>
      </c>
      <c r="H18" s="4" t="s">
        <v>33</v>
      </c>
      <c r="I18" s="2">
        <v>14.88329974</v>
      </c>
      <c r="J18" s="4" t="s">
        <v>33</v>
      </c>
      <c r="K18" s="2">
        <v>1</v>
      </c>
      <c r="O18" s="7">
        <v>0.043</v>
      </c>
      <c r="P18" s="8">
        <f>IF(G18="Premium (kg)", I18*K18,(I18*K18 +L18+M18+N18)*(1+O18))</f>
        <v>15.52328162882</v>
      </c>
      <c r="T18">
        <v>1</v>
      </c>
      <c r="U18" s="8">
        <f>IF(G18="Unit (purchased part)", P18*T18, IF(G18="Premium (kg)",P18*R18*T18,(P18*Q18-S18)*T18))</f>
        <v>15.52328162882</v>
      </c>
      <c r="V18" s="7">
        <v>0.005</v>
      </c>
      <c r="W18" s="8">
        <f>IF(G18="Premium (kg)", 0, U18*(1/(1-V18)-1))</f>
        <v>0.07800644034582775</v>
      </c>
      <c r="AB18" s="8">
        <f>IF(Y18&lt;&gt;"", Z18*AA18, 0)</f>
        <v>0</v>
      </c>
      <c r="AD18" s="2">
        <f>IF($G18="Prämie (kg)", 0, IF($G18="Stück (Kaufteil)",$L18*$T18, $L18*$Q18*$T18))</f>
        <v>0</v>
      </c>
      <c r="AE18" s="2">
        <f>IF($G18="Prämie (kg)", 0, IF($G18="Stück (Kaufteil)",$M18*$T18, $M18*$Q18*$T18))</f>
        <v>0</v>
      </c>
      <c r="AF18" s="2">
        <f>IF($G18="Prämie (kg)", 0, IF($G18="Stück (Kaufteil)",$N18*$T18, $N18*$Q18*$T18))</f>
        <v>0</v>
      </c>
      <c r="AG18" s="2">
        <f>IF($G18="Prämie (kg)", 0, IF($G18="Stück (Kaufteil)", (I18*K18+L18+M18+N18)*O18*T18, (I18*K18+L18+M18+N18)*O18*Q18*T18))</f>
        <v>0</v>
      </c>
    </row>
    <row r="19" ht="26.100000000000005" customHeight="1">
      <c r="C19" s="4" t="s">
        <v>151</v>
      </c>
      <c r="D19" t="s">
        <v>141</v>
      </c>
      <c r="E19" t="s">
        <v>148</v>
      </c>
      <c r="F19" t="s">
        <v>143</v>
      </c>
      <c r="G19" s="4" t="s">
        <v>144</v>
      </c>
      <c r="H19" s="4" t="s">
        <v>33</v>
      </c>
      <c r="I19" s="2">
        <v>11.27029008</v>
      </c>
      <c r="J19" s="4" t="s">
        <v>33</v>
      </c>
      <c r="K19" s="2">
        <v>1</v>
      </c>
      <c r="O19" s="7">
        <v>0.043</v>
      </c>
      <c r="P19" s="8">
        <f>IF(G19="Premium (kg)", I19*K19,(I19*K19 +L19+M19+N19)*(1+O19))</f>
        <v>11.75491255344</v>
      </c>
      <c r="T19">
        <v>1</v>
      </c>
      <c r="U19" s="8">
        <f>IF(G19="Unit (purchased part)", P19*T19, IF(G19="Premium (kg)",P19*R19*T19,(P19*Q19-S19)*T19))</f>
        <v>11.75491255344</v>
      </c>
      <c r="V19" s="7">
        <v>0.005</v>
      </c>
      <c r="W19" s="8">
        <f>IF(G19="Premium (kg)", 0, U19*(1/(1-V19)-1))</f>
        <v>0.05906991232884318</v>
      </c>
      <c r="AB19" s="8">
        <f>IF(Y19&lt;&gt;"", Z19*AA19, 0)</f>
        <v>0</v>
      </c>
      <c r="AD19" s="2">
        <f>IF($G19="Prämie (kg)", 0, IF($G19="Stück (Kaufteil)",$L19*$T19, $L19*$Q19*$T19))</f>
        <v>0</v>
      </c>
      <c r="AE19" s="2">
        <f>IF($G19="Prämie (kg)", 0, IF($G19="Stück (Kaufteil)",$M19*$T19, $M19*$Q19*$T19))</f>
        <v>0</v>
      </c>
      <c r="AF19" s="2">
        <f>IF($G19="Prämie (kg)", 0, IF($G19="Stück (Kaufteil)",$N19*$T19, $N19*$Q19*$T19))</f>
        <v>0</v>
      </c>
      <c r="AG19" s="2">
        <f>IF($G19="Prämie (kg)", 0, IF($G19="Stück (Kaufteil)", (I19*K19+L19+M19+N19)*O19*T19, (I19*K19+L19+M19+N19)*O19*Q19*T19))</f>
        <v>0</v>
      </c>
    </row>
    <row r="20" ht="26.100000000000005" customHeight="1">
      <c r="C20" s="4" t="s">
        <v>152</v>
      </c>
      <c r="D20" t="s">
        <v>141</v>
      </c>
      <c r="E20" t="s">
        <v>142</v>
      </c>
      <c r="F20" t="s">
        <v>143</v>
      </c>
      <c r="G20" s="4" t="s">
        <v>144</v>
      </c>
      <c r="H20" s="4" t="s">
        <v>33</v>
      </c>
      <c r="I20" s="2">
        <v>350</v>
      </c>
      <c r="J20" s="4" t="s">
        <v>33</v>
      </c>
      <c r="K20" s="2">
        <v>1</v>
      </c>
      <c r="O20" s="7">
        <v>0.043</v>
      </c>
      <c r="P20" s="8">
        <f>IF(G20="Premium (kg)", I20*K20,(I20*K20 +L20+M20+N20)*(1+O20))</f>
        <v>365.04999999999995</v>
      </c>
      <c r="T20">
        <v>1</v>
      </c>
      <c r="U20" s="8">
        <f>IF(G20="Unit (purchased part)", P20*T20, IF(G20="Premium (kg)",P20*R20*T20,(P20*Q20-S20)*T20))</f>
        <v>365.04999999999995</v>
      </c>
      <c r="V20" s="7">
        <v>0.005</v>
      </c>
      <c r="W20" s="8">
        <f>IF(G20="Premium (kg)", 0, U20*(1/(1-V20)-1))</f>
        <v>1.834422110552731</v>
      </c>
      <c r="AB20" s="8">
        <f>IF(Y20&lt;&gt;"", Z20*AA20, 0)</f>
        <v>0</v>
      </c>
      <c r="AD20" s="2">
        <f>IF($G20="Prämie (kg)", 0, IF($G20="Stück (Kaufteil)",$L20*$T20, $L20*$Q20*$T20))</f>
        <v>0</v>
      </c>
      <c r="AE20" s="2">
        <f>IF($G20="Prämie (kg)", 0, IF($G20="Stück (Kaufteil)",$M20*$T20, $M20*$Q20*$T20))</f>
        <v>0</v>
      </c>
      <c r="AF20" s="2">
        <f>IF($G20="Prämie (kg)", 0, IF($G20="Stück (Kaufteil)",$N20*$T20, $N20*$Q20*$T20))</f>
        <v>0</v>
      </c>
      <c r="AG20" s="2">
        <f>IF($G20="Prämie (kg)", 0, IF($G20="Stück (Kaufteil)", (I20*K20+L20+M20+N20)*O20*T20, (I20*K20+L20+M20+N20)*O20*Q20*T20))</f>
        <v>0</v>
      </c>
    </row>
    <row r="21" ht="26.100000000000005" customHeight="1">
      <c r="C21" s="4" t="s">
        <v>153</v>
      </c>
      <c r="W21" s="8">
        <f>IF(G21="Premium (kg)", 0, U21*(1/(1-V21)-1))</f>
        <v>0</v>
      </c>
    </row>
    <row r="22" ht="26.100000000000005" customHeight="1">
      <c r="C22" s="4" t="s">
        <v>154</v>
      </c>
      <c r="D22" t="s">
        <v>141</v>
      </c>
      <c r="E22" t="s">
        <v>155</v>
      </c>
      <c r="F22" t="s">
        <v>156</v>
      </c>
      <c r="G22" s="4" t="s">
        <v>144</v>
      </c>
      <c r="H22" s="4" t="s">
        <v>32</v>
      </c>
      <c r="I22" s="2">
        <v>6.103841901000001</v>
      </c>
      <c r="J22" s="4" t="s">
        <v>32</v>
      </c>
      <c r="K22" s="2">
        <v>1</v>
      </c>
      <c r="O22" s="7">
        <v>0.043</v>
      </c>
      <c r="P22" s="8">
        <f>IF(G22="Premium (kg)", I22*K22,(I22*K22 +L22+M22+N22)*(1+O22))</f>
        <v>6.366307102743001</v>
      </c>
      <c r="T22">
        <v>1</v>
      </c>
      <c r="U22" s="8">
        <f>IF(G22="Unit (purchased part)", P22*T22, IF(G22="Premium (kg)",P22*R22*T22,(P22*Q22-S22)*T22))</f>
        <v>6.366307102743001</v>
      </c>
      <c r="V22" s="7">
        <v>0.005</v>
      </c>
      <c r="W22" s="8">
        <f>IF(G22="Premium (kg)", 0, U22*(1/(1-V22)-1))</f>
        <v>0.031991492978607476</v>
      </c>
      <c r="AB22" s="8">
        <f>IF(Y22&lt;&gt;"", Z22*AA22, 0)</f>
        <v>0</v>
      </c>
      <c r="AD22" s="2">
        <f>IF($G22="Prämie (kg)", 0, IF($G22="Stück (Kaufteil)",$L22*$T22, $L22*$Q22*$T22))</f>
        <v>0</v>
      </c>
      <c r="AE22" s="2">
        <f>IF($G22="Prämie (kg)", 0, IF($G22="Stück (Kaufteil)",$M22*$T22, $M22*$Q22*$T22))</f>
        <v>0</v>
      </c>
      <c r="AF22" s="2">
        <f>IF($G22="Prämie (kg)", 0, IF($G22="Stück (Kaufteil)",$N22*$T22, $N22*$Q22*$T22))</f>
        <v>0</v>
      </c>
      <c r="AG22" s="2">
        <f>IF($G22="Prämie (kg)", 0, IF($G22="Stück (Kaufteil)", (I22*K22+L22+M22+N22)*O22*T22, (I22*K22+L22+M22+N22)*O22*Q22*T22))</f>
        <v>0</v>
      </c>
    </row>
    <row r="23" ht="26.100000000000005" customHeight="1">
      <c r="C23" s="4" t="s">
        <v>157</v>
      </c>
      <c r="D23" t="s">
        <v>141</v>
      </c>
      <c r="E23" t="s">
        <v>158</v>
      </c>
      <c r="F23" t="s">
        <v>156</v>
      </c>
      <c r="G23" s="4" t="s">
        <v>144</v>
      </c>
      <c r="H23" s="4" t="s">
        <v>33</v>
      </c>
      <c r="I23" s="2">
        <v>74.28232858000001</v>
      </c>
      <c r="J23" s="4" t="s">
        <v>33</v>
      </c>
      <c r="K23" s="2">
        <v>1</v>
      </c>
      <c r="O23" s="7">
        <v>0.043</v>
      </c>
      <c r="P23" s="8">
        <f>IF(G23="Premium (kg)", I23*K23,(I23*K23 +L23+M23+N23)*(1+O23))</f>
        <v>77.47646870894</v>
      </c>
      <c r="T23">
        <v>1</v>
      </c>
      <c r="U23" s="8">
        <f>IF(G23="Unit (purchased part)", P23*T23, IF(G23="Premium (kg)",P23*R23*T23,(P23*Q23-S23)*T23))</f>
        <v>77.47646870894</v>
      </c>
      <c r="V23" s="7">
        <v>0.005</v>
      </c>
      <c r="W23" s="8">
        <f>IF(G23="Premium (kg)", 0, U23*(1/(1-V23)-1))</f>
        <v>0.38932898848712877</v>
      </c>
    </row>
    <row r="24" ht="26.100000000000005" customHeight="1">
      <c r="C24" s="4" t="s">
        <v>159</v>
      </c>
      <c r="D24" t="s">
        <v>141</v>
      </c>
      <c r="E24" t="s">
        <v>160</v>
      </c>
      <c r="F24" t="s">
        <v>156</v>
      </c>
      <c r="G24" s="4" t="s">
        <v>144</v>
      </c>
      <c r="H24" s="4" t="s">
        <v>33</v>
      </c>
      <c r="I24" s="2">
        <v>127.72037066000001</v>
      </c>
      <c r="J24" s="4" t="s">
        <v>33</v>
      </c>
      <c r="K24" s="2">
        <v>1</v>
      </c>
      <c r="O24" s="7">
        <v>0.043</v>
      </c>
      <c r="P24" s="8">
        <f>IF(G24="Premium (kg)", I24*K24,(I24*K24 +L24+M24+N24)*(1+O24))</f>
        <v>133.21234659838</v>
      </c>
      <c r="T24">
        <v>1</v>
      </c>
      <c r="U24" s="8">
        <f>IF(G24="Unit (purchased part)", P24*T24, IF(G24="Premium (kg)",P24*R24*T24,(P24*Q24-S24)*T24))</f>
        <v>133.21234659838</v>
      </c>
      <c r="V24" s="7">
        <v>0.005</v>
      </c>
      <c r="W24" s="8">
        <f>IF(G24="Premium (kg)", 0, U24*(1/(1-V24)-1))</f>
        <v>0.6694087768762695</v>
      </c>
      <c r="AB24" s="8">
        <f>IF(Y24&lt;&gt;"", Z24*AA24, 0)</f>
        <v>0</v>
      </c>
      <c r="AD24" s="2">
        <f>IF($G24="Prämie (kg)", 0, IF($G24="Stück (Kaufteil)",$L24*$T24, $L24*$Q24*$T24))</f>
        <v>0</v>
      </c>
      <c r="AE24" s="2">
        <f>IF($G24="Prämie (kg)", 0, IF($G24="Stück (Kaufteil)",$M24*$T24, $M24*$Q24*$T24))</f>
        <v>0</v>
      </c>
      <c r="AF24" s="2">
        <f>IF($G24="Prämie (kg)", 0, IF($G24="Stück (Kaufteil)",$N24*$T24, $N24*$Q24*$T24))</f>
        <v>0</v>
      </c>
      <c r="AG24" s="2">
        <f>IF($G24="Prämie (kg)", 0, IF($G24="Stück (Kaufteil)", (I24*K24+L24+M24+N24)*O24*T24, (I24*K24+L24+M24+N24)*O24*Q24*T24))</f>
        <v>0</v>
      </c>
    </row>
    <row r="25" ht="26.100000000000005" customHeight="1">
      <c r="C25" s="4" t="s">
        <v>161</v>
      </c>
      <c r="D25" t="s">
        <v>162</v>
      </c>
      <c r="E25" t="s">
        <v>163</v>
      </c>
      <c r="F25" t="s">
        <v>156</v>
      </c>
      <c r="G25" s="4" t="s">
        <v>144</v>
      </c>
      <c r="H25" s="4" t="s">
        <v>33</v>
      </c>
      <c r="I25" s="2">
        <v>417.06</v>
      </c>
      <c r="J25" s="4" t="s">
        <v>33</v>
      </c>
      <c r="K25" s="2">
        <v>1</v>
      </c>
      <c r="O25" s="7">
        <v>0.043</v>
      </c>
      <c r="P25" s="8">
        <f>IF(G25="Premium (kg)", I25*K25,(I25*K25 +L25+M25+N25)*(1+O25))</f>
        <v>434.99357999999995</v>
      </c>
      <c r="T25">
        <v>1</v>
      </c>
      <c r="U25" s="8">
        <f>IF(G25="Unit (purchased part)", P25*T25, IF(G25="Premium (kg)",P25*R25*T25,(P25*Q25-S25)*T25))</f>
        <v>434.99357999999995</v>
      </c>
      <c r="V25" s="7">
        <v>0.005</v>
      </c>
      <c r="W25" s="8">
        <f>IF(G25="Premium (kg)", 0, U25*(1/(1-V25)-1))</f>
        <v>2.1858973869346343</v>
      </c>
    </row>
    <row r="26" ht="26.100000000000005" customHeight="1">
      <c r="C26" s="4" t="s">
        <v>164</v>
      </c>
      <c r="D26" t="s">
        <v>141</v>
      </c>
      <c r="E26" t="s">
        <v>163</v>
      </c>
      <c r="F26" t="s">
        <v>143</v>
      </c>
      <c r="G26" s="4" t="s">
        <v>144</v>
      </c>
      <c r="H26" s="4" t="s">
        <v>33</v>
      </c>
      <c r="J26" s="4" t="s">
        <v>33</v>
      </c>
      <c r="K26" s="2">
        <v>1</v>
      </c>
      <c r="O26" s="7">
        <v>0.043</v>
      </c>
      <c r="P26" s="8">
        <f>IF(G26="Premium (kg)", I26*K26,(I26*K26 +L26+M26+N26)*(1+O26))</f>
        <v>0</v>
      </c>
      <c r="T26">
        <v>1</v>
      </c>
      <c r="U26" s="8">
        <f>IF(G26="Unit (purchased part)", P26*T26, IF(G26="Premium (kg)",P26*R26*T26,(P26*Q26-S26)*T26))</f>
        <v>0</v>
      </c>
      <c r="V26" s="7">
        <v>0.005</v>
      </c>
      <c r="W26" s="8">
        <f>IF(G26="Premium (kg)", 0, U26*(1/(1-V26)-1))</f>
        <v>0</v>
      </c>
    </row>
    <row r="27" ht="26.100000000000005" customHeight="1">
      <c r="C27" s="4" t="s">
        <v>165</v>
      </c>
      <c r="D27" t="s">
        <v>141</v>
      </c>
      <c r="E27" t="s">
        <v>163</v>
      </c>
      <c r="F27" t="s">
        <v>143</v>
      </c>
      <c r="G27" s="4" t="s">
        <v>144</v>
      </c>
      <c r="H27" s="4" t="s">
        <v>33</v>
      </c>
      <c r="I27" s="2">
        <v>18.43880792</v>
      </c>
      <c r="J27" s="4" t="s">
        <v>33</v>
      </c>
      <c r="K27" s="2">
        <v>1</v>
      </c>
      <c r="O27" s="7">
        <v>0.043</v>
      </c>
      <c r="P27" s="8">
        <f>IF(G27="Premium (kg)", I27*K27,(I27*K27 +L27+M27+N27)*(1+O27))</f>
        <v>19.231676660559998</v>
      </c>
      <c r="T27">
        <v>1</v>
      </c>
      <c r="U27" s="8">
        <f>IF(G27="Unit (purchased part)", P27*T27, IF(G27="Premium (kg)",P27*R27*T27,(P27*Q27-S27)*T27))</f>
        <v>19.231676660559998</v>
      </c>
      <c r="V27" s="7">
        <v>0.005</v>
      </c>
      <c r="W27" s="8">
        <f>IF(G27="Premium (kg)", 0, U27*(1/(1-V27)-1))</f>
        <v>0.09664159125909375</v>
      </c>
    </row>
    <row r="28" ht="26.100000000000005" customHeight="1">
      <c r="C28" s="4" t="s">
        <v>166</v>
      </c>
      <c r="D28" t="s">
        <v>141</v>
      </c>
      <c r="E28" t="s">
        <v>167</v>
      </c>
      <c r="F28" t="s">
        <v>156</v>
      </c>
      <c r="G28" s="4" t="s">
        <v>144</v>
      </c>
      <c r="H28" s="4" t="s">
        <v>33</v>
      </c>
      <c r="I28" s="2">
        <v>55.53</v>
      </c>
      <c r="J28" s="4" t="s">
        <v>33</v>
      </c>
      <c r="K28" s="2">
        <v>1</v>
      </c>
      <c r="O28" s="7">
        <v>0.043</v>
      </c>
      <c r="P28" s="8">
        <f>IF(G28="Premium (kg)", I28*K28,(I28*K28 +L28+M28+N28)*(1+O28))</f>
        <v>57.91779</v>
      </c>
      <c r="T28">
        <v>1</v>
      </c>
      <c r="U28" s="8">
        <f>IF(G28="Unit (purchased part)", P28*T28, IF(G28="Premium (kg)",P28*R28*T28,(P28*Q28-S28)*T28))</f>
        <v>57.91779</v>
      </c>
      <c r="V28" s="7">
        <v>0.005</v>
      </c>
      <c r="W28" s="8">
        <f>IF(G28="Premium (kg)", 0, U28*(1/(1-V28)-1))</f>
        <v>0.29104417085426615</v>
      </c>
      <c r="AB28" s="8">
        <f>IF(Y28&lt;&gt;"", Z28*AA28, 0)</f>
        <v>0</v>
      </c>
      <c r="AD28" s="2">
        <f>IF($G28="Prämie (kg)", 0, IF($G28="Stück (Kaufteil)",$L28*$T28, $L28*$Q28*$T28))</f>
        <v>0</v>
      </c>
      <c r="AE28" s="2">
        <f>IF($G28="Prämie (kg)", 0, IF($G28="Stück (Kaufteil)",$M28*$T28, $M28*$Q28*$T28))</f>
        <v>0</v>
      </c>
      <c r="AF28" s="2">
        <f>IF($G28="Prämie (kg)", 0, IF($G28="Stück (Kaufteil)",$N28*$T28, $N28*$Q28*$T28))</f>
        <v>0</v>
      </c>
      <c r="AG28" s="2">
        <f>IF($G28="Prämie (kg)", 0, IF($G28="Stück (Kaufteil)", (I28*K28+L28+M28+N28)*O28*T28, (I28*K28+L28+M28+N28)*O28*Q28*T28))</f>
        <v>0</v>
      </c>
    </row>
    <row r="29" ht="26.100000000000005" customHeight="1">
      <c r="C29" s="4" t="s">
        <v>168</v>
      </c>
      <c r="D29" t="s">
        <v>141</v>
      </c>
      <c r="F29" t="s">
        <v>156</v>
      </c>
      <c r="G29" s="4" t="s">
        <v>144</v>
      </c>
      <c r="H29" s="4" t="s">
        <v>33</v>
      </c>
      <c r="I29" s="2">
        <v>270</v>
      </c>
      <c r="J29" s="4" t="s">
        <v>33</v>
      </c>
      <c r="K29" s="2">
        <v>1</v>
      </c>
      <c r="O29" s="7">
        <v>0.043</v>
      </c>
      <c r="P29" s="8">
        <f>IF(G29="Premium (kg)", I29*K29,(I29*K29 +L29+M29+N29)*(1+O29))</f>
        <v>281.60999999999996</v>
      </c>
      <c r="T29">
        <v>1</v>
      </c>
      <c r="U29" s="8">
        <f>IF(G29="Unit (purchased part)", P29*T29, IF(G29="Premium (kg)",P29*R29*T29,(P29*Q29-S29)*T29))</f>
        <v>281.60999999999996</v>
      </c>
      <c r="V29" s="7">
        <v>0.005</v>
      </c>
      <c r="W29" s="8">
        <f>IF(G29="Premium (kg)", 0, U29*(1/(1-V29)-1))</f>
        <v>1.415125628140678</v>
      </c>
      <c r="AB29" s="8">
        <f>IF(Y29&lt;&gt;"", Z29*AA29, 0)</f>
        <v>0</v>
      </c>
      <c r="AD29" s="2">
        <f>IF($G29="Prämie (kg)", 0, IF($G29="Stück (Kaufteil)",$L29*$T29, $L29*$Q29*$T29))</f>
        <v>0</v>
      </c>
      <c r="AE29" s="2">
        <f>IF($G29="Prämie (kg)", 0, IF($G29="Stück (Kaufteil)",$M29*$T29, $M29*$Q29*$T29))</f>
        <v>0</v>
      </c>
      <c r="AF29" s="2">
        <f>IF($G29="Prämie (kg)", 0, IF($G29="Stück (Kaufteil)",$N29*$T29, $N29*$Q29*$T29))</f>
        <v>0</v>
      </c>
      <c r="AG29" s="2">
        <f>IF($G29="Prämie (kg)", 0, IF($G29="Stück (Kaufteil)", (I29*K29+L29+M29+N29)*O29*T29, (I29*K29+L29+M29+N29)*O29*Q29*T29))</f>
        <v>0</v>
      </c>
    </row>
    <row r="30" ht="26.100000000000005" customHeight="1">
      <c r="C30" s="4" t="s">
        <v>169</v>
      </c>
      <c r="D30" t="s">
        <v>141</v>
      </c>
      <c r="F30" t="s">
        <v>156</v>
      </c>
      <c r="G30" s="4" t="s">
        <v>144</v>
      </c>
      <c r="H30" s="4" t="s">
        <v>33</v>
      </c>
      <c r="I30" s="2">
        <v>41.51606856</v>
      </c>
      <c r="J30" s="4" t="s">
        <v>33</v>
      </c>
      <c r="K30" s="2">
        <v>1</v>
      </c>
      <c r="O30" s="7">
        <v>0.043</v>
      </c>
      <c r="P30" s="8">
        <f>IF(G30="Premium (kg)", I30*K30,(I30*K30 +L30+M30+N30)*(1+O30))</f>
        <v>43.30125950808</v>
      </c>
      <c r="T30">
        <v>1</v>
      </c>
      <c r="U30" s="8">
        <f>IF(G30="Unit (purchased part)", P30*T30, IF(G30="Premium (kg)",P30*R30*T30,(P30*Q30-S30)*T30))</f>
        <v>43.30125950808</v>
      </c>
      <c r="V30" s="7">
        <v>0.005</v>
      </c>
      <c r="W30" s="8">
        <f>IF(G30="Premium (kg)", 0, U30*(1/(1-V30)-1))</f>
        <v>0.21759426888482025</v>
      </c>
      <c r="AB30" s="8">
        <f>IF(Y30&lt;&gt;"", Z30*AA30, 0)</f>
        <v>0</v>
      </c>
      <c r="AD30" s="2">
        <f>IF($G30="Prämie (kg)", 0, IF($G30="Stück (Kaufteil)",$L30*$T30, $L30*$Q30*$T30))</f>
        <v>0</v>
      </c>
      <c r="AE30" s="2">
        <f>IF($G30="Prämie (kg)", 0, IF($G30="Stück (Kaufteil)",$M30*$T30, $M30*$Q30*$T30))</f>
        <v>0</v>
      </c>
      <c r="AF30" s="2">
        <f>IF($G30="Prämie (kg)", 0, IF($G30="Stück (Kaufteil)",$N30*$T30, $N30*$Q30*$T30))</f>
        <v>0</v>
      </c>
      <c r="AG30" s="2">
        <f>IF($G30="Prämie (kg)", 0, IF($G30="Stück (Kaufteil)", (I30*K30+L30+M30+N30)*O30*T30, (I30*K30+L30+M30+N30)*O30*Q30*T30))</f>
        <v>0</v>
      </c>
    </row>
    <row r="31" ht="26.100000000000005" customHeight="1">
      <c r="C31" s="4" t="s">
        <v>170</v>
      </c>
    </row>
    <row r="32" ht="26.100000000000005" customHeight="1">
      <c r="C32" s="4" t="s">
        <v>171</v>
      </c>
      <c r="D32" t="s">
        <v>141</v>
      </c>
      <c r="E32" t="s">
        <v>163</v>
      </c>
      <c r="F32" t="s">
        <v>172</v>
      </c>
      <c r="G32" s="4" t="s">
        <v>144</v>
      </c>
      <c r="H32" s="4" t="s">
        <v>33</v>
      </c>
      <c r="I32" s="2">
        <v>53.97</v>
      </c>
      <c r="J32" s="4" t="s">
        <v>33</v>
      </c>
      <c r="K32" s="2">
        <v>1</v>
      </c>
      <c r="O32" s="7">
        <v>0.043</v>
      </c>
      <c r="P32" s="8">
        <f>IF(G32="Premium (kg)", I32*K32,(I32*K32 +L32+M32+N32)*(1+O32))</f>
        <v>56.29071</v>
      </c>
      <c r="T32">
        <v>1</v>
      </c>
      <c r="U32" s="8">
        <f>IF(G32="Unit (purchased part)", P32*T32, IF(G32="Premium (kg)",P32*R32*T32,(P32*Q32-S32)*T32))</f>
        <v>56.29071</v>
      </c>
      <c r="V32" s="7">
        <v>0.005</v>
      </c>
      <c r="W32" s="8">
        <f>IF(G32="Premium (kg)", 0, U32*(1/(1-V32)-1))</f>
        <v>0.2828678894472311</v>
      </c>
    </row>
    <row r="33" ht="26.100000000000005" customHeight="1">
      <c r="C33" s="4" t="s">
        <v>173</v>
      </c>
      <c r="D33" t="s">
        <v>141</v>
      </c>
      <c r="E33" t="s">
        <v>163</v>
      </c>
      <c r="F33" t="s">
        <v>172</v>
      </c>
      <c r="G33" s="4" t="s">
        <v>144</v>
      </c>
      <c r="H33" s="4" t="s">
        <v>33</v>
      </c>
      <c r="I33" s="2">
        <v>59.10193786</v>
      </c>
      <c r="J33" s="4" t="s">
        <v>33</v>
      </c>
      <c r="K33" s="2">
        <v>1</v>
      </c>
      <c r="O33" s="7">
        <v>0.043</v>
      </c>
      <c r="P33" s="8">
        <f>IF(G33="Premium (kg)", I33*K33,(I33*K33 +L33+M33+N33)*(1+O33))</f>
        <v>61.64332118797999</v>
      </c>
      <c r="T33">
        <v>1</v>
      </c>
      <c r="U33" s="8">
        <f>IF(G33="Unit (purchased part)", P33*T33, IF(G33="Premium (kg)",P33*R33*T33,(P33*Q33-S33)*T33))</f>
        <v>61.64332118797999</v>
      </c>
      <c r="V33" s="7">
        <v>0.005</v>
      </c>
      <c r="W33" s="8">
        <f>IF(G33="Premium (kg)", 0, U33*(1/(1-V33)-1))</f>
        <v>0.3097654331054216</v>
      </c>
    </row>
    <row r="34" ht="26.100000000000005" customHeight="1">
      <c r="C34" s="4" t="s">
        <v>174</v>
      </c>
      <c r="D34" t="s">
        <v>141</v>
      </c>
      <c r="E34" t="s">
        <v>175</v>
      </c>
      <c r="F34" t="s">
        <v>172</v>
      </c>
      <c r="G34" s="4" t="s">
        <v>144</v>
      </c>
      <c r="H34" s="4" t="s">
        <v>33</v>
      </c>
      <c r="I34" s="2">
        <v>354.59246</v>
      </c>
      <c r="J34" s="4" t="s">
        <v>33</v>
      </c>
      <c r="K34" s="2">
        <v>1</v>
      </c>
      <c r="O34" s="7">
        <v>0.043</v>
      </c>
      <c r="P34" s="8">
        <f>IF(G34="Premium (kg)", I34*K34,(I34*K34 +L34+M34+N34)*(1+O34))</f>
        <v>369.83993578</v>
      </c>
      <c r="T34">
        <v>1</v>
      </c>
      <c r="U34" s="8">
        <f>IF(G34="Unit (purchased part)", P34*T34, IF(G34="Premium (kg)",P34*R34*T34,(P34*Q34-S34)*T34))</f>
        <v>369.83993578</v>
      </c>
      <c r="V34" s="7">
        <v>0.005</v>
      </c>
      <c r="W34" s="8">
        <f>IF(G34="Premium (kg)", 0, U34*(1/(1-V34)-1))</f>
        <v>1.858492139597957</v>
      </c>
    </row>
    <row r="35" ht="26.100000000000005" customHeight="1">
      <c r="C35" s="4" t="s">
        <v>176</v>
      </c>
      <c r="D35" t="s">
        <v>141</v>
      </c>
      <c r="E35" t="s">
        <v>163</v>
      </c>
      <c r="F35" t="s">
        <v>172</v>
      </c>
      <c r="G35" s="4" t="s">
        <v>144</v>
      </c>
      <c r="H35" s="4" t="s">
        <v>33</v>
      </c>
      <c r="I35" s="2">
        <v>211.67</v>
      </c>
      <c r="J35" s="4" t="s">
        <v>33</v>
      </c>
      <c r="K35" s="2">
        <v>1</v>
      </c>
      <c r="O35" s="7">
        <v>0.043</v>
      </c>
      <c r="P35" s="8">
        <f>IF(G35="Premium (kg)", I35*K35,(I35*K35 +L35+M35+N35)*(1+O35))</f>
        <v>220.77180999999996</v>
      </c>
      <c r="T35">
        <v>1</v>
      </c>
      <c r="U35" s="8">
        <f>IF(G35="Unit (purchased part)", P35*T35, IF(G35="Premium (kg)",P35*R35*T35,(P35*Q35-S35)*T35))</f>
        <v>220.77180999999996</v>
      </c>
      <c r="V35" s="7">
        <v>0.005</v>
      </c>
      <c r="W35" s="8">
        <f>IF(G35="Premium (kg)", 0, U35*(1/(1-V35)-1))</f>
        <v>1.10940608040199</v>
      </c>
    </row>
    <row r="36" ht="26.100000000000005" customHeight="1">
      <c r="C36" s="4" t="s">
        <v>177</v>
      </c>
      <c r="D36" t="s">
        <v>141</v>
      </c>
      <c r="E36" t="s">
        <v>163</v>
      </c>
      <c r="F36" t="s">
        <v>172</v>
      </c>
      <c r="G36" s="4" t="s">
        <v>144</v>
      </c>
      <c r="H36" s="4" t="s">
        <v>33</v>
      </c>
      <c r="I36" s="2">
        <v>44.8990723</v>
      </c>
      <c r="J36" s="4" t="s">
        <v>33</v>
      </c>
      <c r="K36" s="2">
        <v>1</v>
      </c>
      <c r="O36" s="7">
        <v>0.043</v>
      </c>
      <c r="P36" s="8">
        <f>IF(G36="Premium (kg)", I36*K36,(I36*K36 +L36+M36+N36)*(1+O36))</f>
        <v>46.8297324089</v>
      </c>
      <c r="T36">
        <v>1</v>
      </c>
      <c r="U36" s="8">
        <f>IF(G36="Unit (purchased part)", P36*T36, IF(G36="Premium (kg)",P36*R36*T36,(P36*Q36-S36)*T36))</f>
        <v>46.8297324089</v>
      </c>
      <c r="V36" s="7">
        <v>0.005</v>
      </c>
      <c r="W36" s="8">
        <f>IF(G36="Premium (kg)", 0, U36*(1/(1-V36)-1))</f>
        <v>0.2353252884869305</v>
      </c>
    </row>
    <row r="37" ht="26.100000000000005" customHeight="1">
      <c r="C37" s="4" t="s">
        <v>178</v>
      </c>
      <c r="D37" t="s">
        <v>141</v>
      </c>
      <c r="E37" t="s">
        <v>163</v>
      </c>
      <c r="F37" t="s">
        <v>172</v>
      </c>
      <c r="G37" s="4" t="s">
        <v>144</v>
      </c>
      <c r="H37" s="4" t="s">
        <v>33</v>
      </c>
      <c r="I37" s="2">
        <v>2.5683994400000003</v>
      </c>
      <c r="J37" s="4" t="s">
        <v>33</v>
      </c>
      <c r="K37" s="2">
        <v>1</v>
      </c>
      <c r="O37" s="7">
        <v>0.043</v>
      </c>
      <c r="P37" s="8">
        <f>IF(G37="Premium (kg)", I37*K37,(I37*K37 +L37+M37+N37)*(1+O37))</f>
        <v>2.67884061592</v>
      </c>
      <c r="T37">
        <v>1</v>
      </c>
      <c r="U37" s="8">
        <f>IF(G37="Unit (purchased part)", P37*T37, IF(G37="Premium (kg)",P37*R37*T37,(P37*Q37-S37)*T37))</f>
        <v>2.67884061592</v>
      </c>
      <c r="V37" s="7">
        <v>0.005</v>
      </c>
      <c r="W37" s="8">
        <f>IF(G37="Premium (kg)", 0, U37*(1/(1-V37)-1))</f>
        <v>0.01346151063276358</v>
      </c>
    </row>
    <row r="38" ht="26.100000000000005" customHeight="1">
      <c r="C38" s="4" t="s">
        <v>179</v>
      </c>
      <c r="P38" s="8">
        <f>IF(G38="Premium (kg)", I38*K38,(I38*K38 +L38+M38+N38)*(1+O38))</f>
        <v>0</v>
      </c>
      <c r="U38" s="8">
        <f>IF(G38="Unit (purchased part)", P38*T38, IF(G38="Premium (kg)",P38*R38*T38,(P38*Q38-S38)*T38))</f>
        <v>0</v>
      </c>
      <c r="W38" s="8">
        <f>IF(G38="Premium (kg)", 0, U38*(1/(1-V38)-1))</f>
        <v>0</v>
      </c>
    </row>
    <row r="39" ht="26.100000000000005" customHeight="1">
      <c r="C39" s="4" t="s">
        <v>180</v>
      </c>
      <c r="D39" t="s">
        <v>141</v>
      </c>
      <c r="E39" t="s">
        <v>163</v>
      </c>
      <c r="F39" t="s">
        <v>172</v>
      </c>
      <c r="G39" s="4" t="s">
        <v>144</v>
      </c>
      <c r="H39" s="4" t="s">
        <v>33</v>
      </c>
      <c r="I39" s="2">
        <v>65.7</v>
      </c>
      <c r="J39" s="4" t="s">
        <v>33</v>
      </c>
      <c r="K39" s="2">
        <v>1</v>
      </c>
      <c r="O39" s="7">
        <v>0.043</v>
      </c>
      <c r="P39" s="8">
        <f>IF(G39="Premium (kg)", I39*K39,(I39*K39 +L39+M39+N39)*(1+O39))</f>
        <v>68.5251</v>
      </c>
      <c r="T39">
        <v>1</v>
      </c>
      <c r="U39" s="8">
        <f>IF(G39="Unit (purchased part)", P39*T39, IF(G39="Premium (kg)",P39*R39*T39,(P39*Q39-S39)*T39))</f>
        <v>68.5251</v>
      </c>
      <c r="V39" s="7">
        <v>0.005</v>
      </c>
      <c r="W39" s="8">
        <f>IF(G39="Premium (kg)", 0, U39*(1/(1-V39)-1))</f>
        <v>0.34434723618089835</v>
      </c>
    </row>
    <row r="40" ht="26.100000000000005" customHeight="1">
      <c r="C40" s="4" t="s">
        <v>181</v>
      </c>
      <c r="D40" t="s">
        <v>141</v>
      </c>
      <c r="E40" t="s">
        <v>182</v>
      </c>
      <c r="F40" t="s">
        <v>172</v>
      </c>
      <c r="G40" s="4" t="s">
        <v>144</v>
      </c>
      <c r="H40" s="4" t="s">
        <v>33</v>
      </c>
      <c r="I40" s="2">
        <v>4876.64</v>
      </c>
      <c r="J40" s="4" t="s">
        <v>33</v>
      </c>
      <c r="K40" s="2">
        <v>1</v>
      </c>
      <c r="O40" s="7">
        <v>0.043</v>
      </c>
      <c r="P40" s="8">
        <f>IF(G40="Premium (kg)", I40*K40,(I40*K40 +L40+M40+N40)*(1+O40))</f>
        <v>5086.33552</v>
      </c>
      <c r="T40">
        <v>1</v>
      </c>
      <c r="U40" s="8">
        <f>IF(G40="Unit (purchased part)", P40*T40, IF(G40="Premium (kg)",P40*R40*T40,(P40*Q40-S40)*T40))</f>
        <v>5086.33552</v>
      </c>
      <c r="V40" s="7">
        <v>0.005</v>
      </c>
      <c r="W40" s="8">
        <f>IF(G40="Premium (kg)", 0, U40*(1/(1-V40)-1))</f>
        <v>25.559474974873915</v>
      </c>
    </row>
    <row r="41" ht="26.100000000000005" customHeight="1">
      <c r="C41" s="4" t="s">
        <v>183</v>
      </c>
      <c r="D41" t="s">
        <v>141</v>
      </c>
      <c r="E41" t="s">
        <v>184</v>
      </c>
      <c r="F41" t="s">
        <v>172</v>
      </c>
      <c r="G41" s="4" t="s">
        <v>144</v>
      </c>
      <c r="H41" s="4" t="s">
        <v>33</v>
      </c>
      <c r="I41" s="2">
        <v>49.28835194</v>
      </c>
      <c r="J41" s="4" t="s">
        <v>33</v>
      </c>
      <c r="K41" s="2">
        <v>1</v>
      </c>
      <c r="O41" s="7">
        <v>0.043</v>
      </c>
      <c r="P41" s="8">
        <f>IF(G41="Premium (kg)", I41*K41,(I41*K41 +L41+M41+N41)*(1+O41))</f>
        <v>51.407751073419995</v>
      </c>
      <c r="T41">
        <v>1</v>
      </c>
      <c r="U41" s="8">
        <f>IF(G41="Unit (purchased part)", P41*T41, IF(G41="Premium (kg)",P41*R41*T41,(P41*Q41-S41)*T41))</f>
        <v>51.407751073419995</v>
      </c>
      <c r="V41" s="7">
        <v>0.005</v>
      </c>
      <c r="W41" s="8">
        <f>IF(G41="Premium (kg)", 0, U41*(1/(1-V41)-1))</f>
        <v>0.258330407404116</v>
      </c>
    </row>
    <row r="42" ht="26.100000000000005" customHeight="1">
      <c r="C42" s="4" t="s">
        <v>185</v>
      </c>
      <c r="D42" t="s">
        <v>141</v>
      </c>
      <c r="F42" t="s">
        <v>172</v>
      </c>
      <c r="G42" s="4" t="s">
        <v>144</v>
      </c>
      <c r="H42" s="4" t="s">
        <v>33</v>
      </c>
      <c r="I42" s="2">
        <v>55.01933278</v>
      </c>
      <c r="J42" s="4" t="s">
        <v>33</v>
      </c>
      <c r="K42" s="2">
        <v>1</v>
      </c>
      <c r="O42" s="7">
        <v>0.043</v>
      </c>
      <c r="P42" s="8">
        <f>IF(G42="Premium (kg)", I42*K42,(I42*K42 +L42+M42+N42)*(1+O42))</f>
        <v>57.38516408954</v>
      </c>
      <c r="T42">
        <v>1</v>
      </c>
      <c r="U42" s="8">
        <f>IF(G42="Unit (purchased part)", P42*T42, IF(G42="Premium (kg)",P42*R42*T42,(P42*Q42-S42)*T42))</f>
        <v>57.38516408954</v>
      </c>
      <c r="V42" s="7">
        <v>0.005</v>
      </c>
      <c r="W42" s="8">
        <f>IF(G42="Premium (kg)", 0, U42*(1/(1-V42)-1))</f>
        <v>0.2883676587414019</v>
      </c>
    </row>
    <row r="43" ht="26.100000000000005" customHeight="1">
      <c r="C43" s="4" t="s">
        <v>186</v>
      </c>
      <c r="D43" t="s">
        <v>141</v>
      </c>
      <c r="E43" t="s">
        <v>187</v>
      </c>
      <c r="F43" t="s">
        <v>172</v>
      </c>
      <c r="G43" s="4" t="s">
        <v>144</v>
      </c>
      <c r="H43" s="4" t="s">
        <v>33</v>
      </c>
      <c r="I43" s="2">
        <v>2.875074</v>
      </c>
      <c r="J43" s="4" t="s">
        <v>33</v>
      </c>
      <c r="K43" s="2">
        <v>1</v>
      </c>
      <c r="O43" s="7">
        <v>0.043</v>
      </c>
      <c r="P43" s="8">
        <f>IF(G43="Premium (kg)", I43*K43,(I43*K43 +L43+M43+N43)*(1+O43))</f>
        <v>2.9987021819999997</v>
      </c>
      <c r="T43">
        <v>1</v>
      </c>
      <c r="U43" s="8">
        <f>IF(G43="Unit (purchased part)", P43*T43, IF(G43="Premium (kg)",P43*R43*T43,(P43*Q43-S43)*T43))</f>
        <v>2.9987021819999997</v>
      </c>
      <c r="V43" s="7">
        <v>0.005</v>
      </c>
      <c r="W43" s="8">
        <f>IF(G43="Premium (kg)", 0, U43*(1/(1-V43)-1))</f>
        <v>0.015068855185929379</v>
      </c>
    </row>
    <row r="44" ht="26.100000000000005" customHeight="1">
      <c r="C44" s="4" t="s">
        <v>188</v>
      </c>
      <c r="D44" t="s">
        <v>141</v>
      </c>
      <c r="E44" t="s">
        <v>163</v>
      </c>
      <c r="F44" t="s">
        <v>172</v>
      </c>
      <c r="G44" s="4" t="s">
        <v>144</v>
      </c>
      <c r="H44" s="4" t="s">
        <v>33</v>
      </c>
      <c r="I44" s="2">
        <v>45.61</v>
      </c>
      <c r="J44" s="4" t="s">
        <v>33</v>
      </c>
      <c r="K44" s="2">
        <v>1</v>
      </c>
      <c r="O44" s="7">
        <v>0.043</v>
      </c>
      <c r="P44" s="8">
        <f>IF(G44="Premium (kg)", I44*K44,(I44*K44 +L44+M44+N44)*(1+O44))</f>
        <v>47.57122999999999</v>
      </c>
      <c r="T44">
        <v>1</v>
      </c>
      <c r="U44" s="8">
        <f>IF(G44="Unit (purchased part)", P44*T44, IF(G44="Premium (kg)",P44*R44*T44,(P44*Q44-S44)*T44))</f>
        <v>47.57122999999999</v>
      </c>
      <c r="V44" s="7">
        <v>0.005</v>
      </c>
      <c r="W44" s="8">
        <f>IF(G44="Premium (kg)", 0, U44*(1/(1-V44)-1))</f>
        <v>0.2390514070351716</v>
      </c>
    </row>
    <row r="45" ht="26.100000000000005" customHeight="1">
      <c r="C45" s="4" t="s">
        <v>169</v>
      </c>
      <c r="D45" t="s">
        <v>141</v>
      </c>
      <c r="F45" t="s">
        <v>172</v>
      </c>
      <c r="G45" s="4" t="s">
        <v>144</v>
      </c>
      <c r="H45" s="4" t="s">
        <v>33</v>
      </c>
      <c r="I45" s="2">
        <v>1.3896191</v>
      </c>
      <c r="J45" s="4" t="s">
        <v>33</v>
      </c>
      <c r="K45" s="2">
        <v>1</v>
      </c>
      <c r="O45" s="7">
        <v>0.043</v>
      </c>
      <c r="P45" s="8">
        <f>IF(G45="Premium (kg)", I45*K45,(I45*K45 +L45+M45+N45)*(1+O45))</f>
        <v>1.4493727212999998</v>
      </c>
      <c r="T45">
        <v>1</v>
      </c>
      <c r="U45" s="8">
        <f>IF(G45="Unit (purchased part)", P45*T45, IF(G45="Premium (kg)",P45*R45*T45,(P45*Q45-S45)*T45))</f>
        <v>1.4493727212999998</v>
      </c>
      <c r="V45" s="7">
        <v>0.005</v>
      </c>
      <c r="W45" s="8">
        <f>IF(G45="Premium (kg)", 0, U45*(1/(1-V45)-1))</f>
        <v>0.007283280006532533</v>
      </c>
    </row>
    <row r="46" ht="26.100000000000005" customHeight="1">
      <c r="C46" s="4" t="s">
        <v>189</v>
      </c>
      <c r="P46" s="8">
        <f>IF(G46="Premium (kg)", I46*K46,(I46*K46 +L46+M46+N46)*(1+O46))</f>
        <v>0</v>
      </c>
      <c r="U46" s="8">
        <f>IF(G46="Unit (purchased part)", P46*T46, IF(G46="Premium (kg)",P46*R46*T46,(P46*Q46-S46)*T46))</f>
        <v>0</v>
      </c>
      <c r="W46" s="8">
        <f>IF(G46="Premium (kg)", 0, U46*(1/(1-V46)-1))</f>
        <v>0</v>
      </c>
    </row>
    <row r="47" ht="26.100000000000005" customHeight="1">
      <c r="C47" s="4" t="s">
        <v>190</v>
      </c>
      <c r="D47" t="s">
        <v>141</v>
      </c>
      <c r="E47" t="s">
        <v>158</v>
      </c>
      <c r="F47" t="s">
        <v>156</v>
      </c>
      <c r="G47" s="4" t="s">
        <v>144</v>
      </c>
      <c r="H47" s="4" t="s">
        <v>33</v>
      </c>
      <c r="I47" s="2">
        <v>950</v>
      </c>
      <c r="J47" s="4" t="s">
        <v>33</v>
      </c>
      <c r="K47" s="2">
        <v>1</v>
      </c>
      <c r="O47" s="7">
        <v>0.043</v>
      </c>
      <c r="P47" s="8">
        <f>IF(G47="Premium (kg)", I47*K47,(I47*K47 +L47+M47+N47)*(1+O47))</f>
        <v>990.8499999999999</v>
      </c>
      <c r="T47">
        <v>1</v>
      </c>
      <c r="U47" s="8">
        <f>IF(G47="Unit (purchased part)", P47*T47, IF(G47="Premium (kg)",P47*R47*T47,(P47*Q47-S47)*T47))</f>
        <v>990.8499999999999</v>
      </c>
      <c r="V47" s="7">
        <v>0.005</v>
      </c>
      <c r="W47" s="8">
        <f>IF(G47="Premium (kg)", 0, U47*(1/(1-V47)-1))</f>
        <v>4.979145728643127</v>
      </c>
    </row>
    <row r="48" ht="26.100000000000005" customHeight="1">
      <c r="C48" s="4" t="s">
        <v>191</v>
      </c>
      <c r="D48" t="s">
        <v>141</v>
      </c>
      <c r="E48" t="s">
        <v>163</v>
      </c>
      <c r="F48" t="s">
        <v>172</v>
      </c>
      <c r="G48" s="4" t="s">
        <v>144</v>
      </c>
      <c r="H48" s="4" t="s">
        <v>33</v>
      </c>
      <c r="I48" s="2">
        <v>416.6059443911793</v>
      </c>
      <c r="J48" s="4" t="s">
        <v>33</v>
      </c>
      <c r="K48" s="2">
        <v>1</v>
      </c>
      <c r="O48" s="7">
        <v>0.043</v>
      </c>
      <c r="P48" s="8">
        <f>IF(G48="Premium (kg)", I48*K48,(I48*K48 +L48+M48+N48)*(1+O48))</f>
        <v>434.52</v>
      </c>
      <c r="T48">
        <v>1</v>
      </c>
      <c r="U48" s="8">
        <f>IF(G48="Unit (purchased part)", P48*T48, IF(G48="Premium (kg)",P48*R48*T48,(P48*Q48-S48)*T48))</f>
        <v>434.52</v>
      </c>
      <c r="V48" s="7">
        <v>0.005</v>
      </c>
      <c r="W48" s="8">
        <f>IF(G48="Premium (kg)", 0, U48*(1/(1-V48)-1))</f>
        <v>2.1835175879396598</v>
      </c>
    </row>
    <row r="49" ht="26.100000000000005" customHeight="1">
      <c r="C49" s="4" t="s">
        <v>192</v>
      </c>
      <c r="D49" t="s">
        <v>141</v>
      </c>
      <c r="E49" t="s">
        <v>163</v>
      </c>
      <c r="F49" t="s">
        <v>172</v>
      </c>
      <c r="G49" s="4" t="s">
        <v>144</v>
      </c>
      <c r="H49" s="4" t="s">
        <v>33</v>
      </c>
      <c r="I49" s="2">
        <v>26.6155321188878</v>
      </c>
      <c r="J49" s="4" t="s">
        <v>33</v>
      </c>
      <c r="K49" s="2">
        <v>1</v>
      </c>
      <c r="O49" s="7">
        <v>0.043</v>
      </c>
      <c r="P49" s="8">
        <f>IF(G49="Premium (kg)", I49*K49,(I49*K49 +L49+M49+N49)*(1+O49))</f>
        <v>27.759999999999973</v>
      </c>
      <c r="T49">
        <v>1</v>
      </c>
      <c r="U49" s="8">
        <f>IF(G49="Unit (purchased part)", P49*T49, IF(G49="Premium (kg)",P49*R49*T49,(P49*Q49-S49)*T49))</f>
        <v>27.759999999999973</v>
      </c>
      <c r="V49" s="7">
        <v>0.005</v>
      </c>
      <c r="W49" s="8">
        <f>IF(G49="Premium (kg)", 0, U49*(1/(1-V49)-1))</f>
        <v>0.13949748743718332</v>
      </c>
    </row>
    <row r="50" ht="26.100000000000005" customHeight="1">
      <c r="C50" s="4" t="s">
        <v>193</v>
      </c>
      <c r="D50" t="s">
        <v>141</v>
      </c>
      <c r="E50" t="s">
        <v>163</v>
      </c>
      <c r="F50" t="s">
        <v>172</v>
      </c>
      <c r="G50" s="4" t="s">
        <v>144</v>
      </c>
      <c r="H50" s="4" t="s">
        <v>33</v>
      </c>
      <c r="I50" s="2">
        <v>50.323378579999996</v>
      </c>
      <c r="J50" s="4" t="s">
        <v>33</v>
      </c>
      <c r="K50" s="2">
        <v>1</v>
      </c>
      <c r="O50" s="7">
        <v>0.043</v>
      </c>
      <c r="P50" s="8">
        <f>IF(G50="Premium (kg)", I50*K50,(I50*K50 +L50+M50+N50)*(1+O50))</f>
        <v>52.48728385893999</v>
      </c>
      <c r="T50">
        <v>1</v>
      </c>
      <c r="U50" s="8">
        <f>IF(G50="Unit (purchased part)", P50*T50, IF(G50="Premium (kg)",P50*R50*T50,(P50*Q50-S50)*T50))</f>
        <v>52.48728385893999</v>
      </c>
      <c r="V50" s="7">
        <v>0.005</v>
      </c>
      <c r="W50" s="8">
        <f>IF(G50="Premium (kg)", 0, U50*(1/(1-V50)-1))</f>
        <v>0.2637551952710505</v>
      </c>
    </row>
    <row r="51" ht="26.100000000000005" customHeight="1">
      <c r="C51" s="4" t="s">
        <v>169</v>
      </c>
      <c r="D51" t="s">
        <v>141</v>
      </c>
      <c r="F51" t="s">
        <v>172</v>
      </c>
      <c r="G51" s="4" t="s">
        <v>144</v>
      </c>
      <c r="H51" s="4" t="s">
        <v>33</v>
      </c>
      <c r="I51" s="2">
        <v>20.738867120000002</v>
      </c>
      <c r="J51" s="4" t="s">
        <v>33</v>
      </c>
      <c r="K51" s="2">
        <v>1</v>
      </c>
      <c r="O51" s="7">
        <v>0.043</v>
      </c>
      <c r="P51" s="8">
        <f>IF(G51="Premium (kg)", I51*K51,(I51*K51 +L51+M51+N51)*(1+O51))</f>
        <v>21.63063840616</v>
      </c>
      <c r="T51">
        <v>1</v>
      </c>
      <c r="U51" s="8">
        <f>IF(G51="Unit (purchased part)", P51*T51, IF(G51="Premium (kg)",P51*R51*T51,(P51*Q51-S51)*T51))</f>
        <v>21.63063840616</v>
      </c>
      <c r="V51" s="7">
        <v>0.005</v>
      </c>
      <c r="W51" s="8">
        <f>IF(G51="Premium (kg)", 0, U51*(1/(1-V51)-1))</f>
        <v>0.10869667540783726</v>
      </c>
    </row>
    <row r="52" ht="26.100000000000005" customHeight="1">
      <c r="C52" s="4" t="s">
        <v>194</v>
      </c>
      <c r="P52" s="8">
        <f>IF(G52="Premium (kg)", I52*K52,(I52*K52 +L52+M52+N52)*(1+O52))</f>
        <v>0</v>
      </c>
      <c r="U52" s="8">
        <f>IF(G52="Unit (purchased part)", P52*T52, IF(G52="Premium (kg)",P52*R52*T52,(P52*Q52-S52)*T52))</f>
        <v>0</v>
      </c>
    </row>
    <row r="53" ht="26.100000000000005" customHeight="1">
      <c r="C53" s="4" t="s">
        <v>195</v>
      </c>
      <c r="D53" t="s">
        <v>141</v>
      </c>
      <c r="E53" t="s">
        <v>196</v>
      </c>
      <c r="F53" t="s">
        <v>172</v>
      </c>
      <c r="G53" s="4" t="s">
        <v>144</v>
      </c>
      <c r="H53" s="4" t="s">
        <v>33</v>
      </c>
      <c r="I53" s="2">
        <v>727.99</v>
      </c>
      <c r="J53" s="4" t="s">
        <v>33</v>
      </c>
      <c r="K53" s="2">
        <v>1</v>
      </c>
      <c r="O53" s="7">
        <v>0.043</v>
      </c>
      <c r="P53" s="8">
        <f>IF(G53="Premium (kg)", I53*K53,(I53*K53 +L53+M53+N53)*(1+O53))</f>
        <v>759.2935699999999</v>
      </c>
      <c r="T53">
        <v>1</v>
      </c>
      <c r="U53" s="8">
        <f>IF(G53="Unit (purchased part)", P53*T53, IF(G53="Premium (kg)",P53*R53*T53,(P53*Q53-S53)*T53))</f>
        <v>759.2935699999999</v>
      </c>
      <c r="V53" s="7">
        <v>0.005</v>
      </c>
      <c r="W53" s="8">
        <f>IF(G53="Premium (kg)", 0, U53*(1/(1-V53)-1))</f>
        <v>3.815545577889379</v>
      </c>
    </row>
    <row r="54" ht="26.100000000000005" customHeight="1">
      <c r="C54" s="4" t="s">
        <v>197</v>
      </c>
      <c r="D54" t="s">
        <v>141</v>
      </c>
      <c r="F54" t="s">
        <v>172</v>
      </c>
      <c r="G54" s="4" t="s">
        <v>144</v>
      </c>
      <c r="H54" s="4" t="s">
        <v>33</v>
      </c>
      <c r="I54" s="2">
        <v>18.5</v>
      </c>
      <c r="J54" s="4" t="s">
        <v>33</v>
      </c>
      <c r="K54" s="2">
        <v>1</v>
      </c>
      <c r="O54" s="7">
        <v>0.043</v>
      </c>
      <c r="P54" s="8">
        <f>IF(G54="Premium (kg)", I54*K54,(I54*K54 +L54+M54+N54)*(1+O54))</f>
        <v>19.295499999999997</v>
      </c>
      <c r="T54">
        <v>1</v>
      </c>
      <c r="U54" s="8">
        <f>IF(G54="Unit (purchased part)", P54*T54, IF(G54="Premium (kg)",P54*R54*T54,(P54*Q54-S54)*T54))</f>
        <v>19.295499999999997</v>
      </c>
      <c r="V54" s="7">
        <v>0.005</v>
      </c>
      <c r="W54" s="8">
        <f>IF(G54="Premium (kg)", 0, U54*(1/(1-V54)-1))</f>
        <v>0.0969623115577872</v>
      </c>
    </row>
    <row r="55" ht="26.100000000000005" customHeight="1">
      <c r="C55" s="4" t="s">
        <v>198</v>
      </c>
      <c r="P55" s="8">
        <f>IF(G55="Premium (kg)", I55*K55,(I55*K55 +L55+M55+N55)*(1+O55))</f>
        <v>0</v>
      </c>
      <c r="U55" s="8">
        <f>IF(G55="Unit (purchased part)", P55*T55, IF(G55="Premium (kg)",P55*R55*T55,(P55*Q55-S55)*T55))</f>
        <v>0</v>
      </c>
      <c r="W55" s="8">
        <f>IF(G55="Premium (kg)", 0, U55*(1/(1-V55)-1))</f>
        <v>0</v>
      </c>
    </row>
    <row r="56" ht="26.100000000000005" customHeight="1">
      <c r="C56" s="4" t="s">
        <v>199</v>
      </c>
      <c r="D56" t="s">
        <v>141</v>
      </c>
      <c r="E56" t="s">
        <v>196</v>
      </c>
      <c r="F56" t="s">
        <v>172</v>
      </c>
      <c r="G56" s="4" t="s">
        <v>144</v>
      </c>
      <c r="H56" s="4" t="s">
        <v>33</v>
      </c>
      <c r="I56" s="2">
        <v>901.27819752</v>
      </c>
      <c r="J56" s="4" t="s">
        <v>33</v>
      </c>
      <c r="K56" s="2">
        <v>1</v>
      </c>
      <c r="O56" s="7">
        <v>0.043</v>
      </c>
      <c r="P56" s="8">
        <f>IF(G56="Premium (kg)", I56*K56,(I56*K56 +L56+M56+N56)*(1+O56))</f>
        <v>940.03316001336</v>
      </c>
      <c r="T56">
        <v>1</v>
      </c>
      <c r="U56" s="8">
        <f>IF(G56="Unit (purchased part)", P56*T56, IF(G56="Premium (kg)",P56*R56*T56,(P56*Q56-S56)*T56))</f>
        <v>940.03316001336</v>
      </c>
      <c r="V56" s="7">
        <v>0.005</v>
      </c>
      <c r="W56" s="8">
        <f>IF(G56="Premium (kg)", 0, U56*(1/(1-V56)-1))</f>
        <v>4.723784723685142</v>
      </c>
    </row>
    <row r="57" ht="26.100000000000005" customHeight="1">
      <c r="C57" s="4" t="s">
        <v>200</v>
      </c>
      <c r="D57" t="s">
        <v>141</v>
      </c>
      <c r="E57" t="s">
        <v>201</v>
      </c>
      <c r="F57" t="s">
        <v>172</v>
      </c>
      <c r="G57" s="4" t="s">
        <v>144</v>
      </c>
      <c r="H57" s="4" t="s">
        <v>33</v>
      </c>
      <c r="I57" s="2">
        <v>101.42302714</v>
      </c>
      <c r="J57" s="4" t="s">
        <v>33</v>
      </c>
      <c r="K57" s="2">
        <v>1</v>
      </c>
      <c r="O57" s="7">
        <v>0.043</v>
      </c>
      <c r="P57" s="8">
        <f>IF(G57="Premium (kg)", I57*K57,(I57*K57 +L57+M57+N57)*(1+O57))</f>
        <v>105.78421730702</v>
      </c>
      <c r="T57">
        <v>1</v>
      </c>
      <c r="U57" s="8">
        <f>IF(G57="Unit (purchased part)", P57*T57, IF(G57="Premium (kg)",P57*R57*T57,(P57*Q57-S57)*T57))</f>
        <v>105.78421730702</v>
      </c>
      <c r="V57" s="7">
        <v>0.005</v>
      </c>
      <c r="W57" s="8">
        <f>IF(G57="Premium (kg)", 0, U57*(1/(1-V57)-1))</f>
        <v>0.5315789814423021</v>
      </c>
    </row>
    <row r="58" ht="26.100000000000005" customHeight="1">
      <c r="C58" s="4" t="s">
        <v>202</v>
      </c>
      <c r="D58" t="s">
        <v>141</v>
      </c>
      <c r="E58" t="s">
        <v>203</v>
      </c>
      <c r="F58" t="s">
        <v>172</v>
      </c>
      <c r="G58" s="4" t="s">
        <v>144</v>
      </c>
      <c r="H58" s="4" t="s">
        <v>33</v>
      </c>
      <c r="I58" s="2">
        <v>167</v>
      </c>
      <c r="J58" s="4" t="s">
        <v>33</v>
      </c>
      <c r="K58" s="2">
        <v>1</v>
      </c>
      <c r="O58" s="7">
        <v>0.043</v>
      </c>
      <c r="P58" s="8">
        <f>IF(G58="Premium (kg)", I58*K58,(I58*K58 +L58+M58+N58)*(1+O58))</f>
        <v>174.18099999999998</v>
      </c>
      <c r="T58">
        <v>1</v>
      </c>
      <c r="U58" s="8">
        <f>IF(G58="Unit (purchased part)", P58*T58, IF(G58="Premium (kg)",P58*R58*T58,(P58*Q58-S58)*T58))</f>
        <v>174.18099999999998</v>
      </c>
      <c r="V58" s="7">
        <v>0.005</v>
      </c>
      <c r="W58" s="8">
        <f>IF(G58="Premium (kg)", 0, U58*(1/(1-V58)-1))</f>
        <v>0.8752814070351602</v>
      </c>
    </row>
    <row r="59" ht="26.100000000000005" customHeight="1">
      <c r="C59" s="4" t="s">
        <v>204</v>
      </c>
      <c r="P59" s="8">
        <f>IF(G59="Premium (kg)", I59*K59,(I59*K59 +L59+M59+N59)*(1+O59))</f>
        <v>0</v>
      </c>
      <c r="U59" s="8">
        <f>IF(G59="Unit (purchased part)", P59*T59, IF(G59="Premium (kg)",P59*R59*T59,(P59*Q59-S59)*T59))</f>
        <v>0</v>
      </c>
      <c r="W59" s="8">
        <f>IF(G59="Premium (kg)", 0, U59*(1/(1-V59)-1))</f>
        <v>0</v>
      </c>
    </row>
    <row r="60" ht="26.100000000000005" customHeight="1">
      <c r="C60" s="4" t="s">
        <v>205</v>
      </c>
      <c r="D60" t="s">
        <v>141</v>
      </c>
      <c r="E60" t="s">
        <v>206</v>
      </c>
      <c r="F60" t="s">
        <v>172</v>
      </c>
      <c r="G60" s="4" t="s">
        <v>144</v>
      </c>
      <c r="H60" s="4" t="s">
        <v>33</v>
      </c>
      <c r="I60" s="2">
        <v>914</v>
      </c>
      <c r="J60" s="4" t="s">
        <v>33</v>
      </c>
      <c r="K60" s="2">
        <v>1</v>
      </c>
      <c r="O60" s="7">
        <v>0.043</v>
      </c>
      <c r="P60" s="8">
        <f>IF(G60="Premium (kg)", I60*K60,(I60*K60 +L60+M60+N60)*(1+O60))</f>
        <v>953.3019999999999</v>
      </c>
      <c r="T60">
        <v>1</v>
      </c>
      <c r="U60" s="8">
        <f>IF(G60="Unit (purchased part)", P60*T60, IF(G60="Premium (kg)",P60*R60*T60,(P60*Q60-S60)*T60))</f>
        <v>953.3019999999999</v>
      </c>
      <c r="V60" s="7">
        <v>0.005</v>
      </c>
      <c r="W60" s="8">
        <f>IF(G60="Premium (kg)", 0, U60*(1/(1-V60)-1))</f>
        <v>4.790462311557703</v>
      </c>
    </row>
    <row r="61" ht="26.100000000000005" customHeight="1">
      <c r="C61" s="4" t="s">
        <v>207</v>
      </c>
      <c r="D61" t="s">
        <v>141</v>
      </c>
      <c r="F61" t="s">
        <v>172</v>
      </c>
      <c r="G61" s="4" t="s">
        <v>144</v>
      </c>
      <c r="H61" s="4" t="s">
        <v>33</v>
      </c>
      <c r="I61" s="2">
        <v>28.85906040268457</v>
      </c>
      <c r="J61" s="4" t="s">
        <v>33</v>
      </c>
      <c r="K61" s="2">
        <v>1</v>
      </c>
      <c r="O61" s="7">
        <v>0.043</v>
      </c>
      <c r="P61" s="8">
        <f>IF(G61="Premium (kg)", I61*K61,(I61*K61 +L61+M61+N61)*(1+O61))</f>
        <v>30.100000000000005</v>
      </c>
      <c r="T61">
        <v>1</v>
      </c>
      <c r="U61" s="8">
        <f>IF(G61="Unit (purchased part)", P61*T61, IF(G61="Premium (kg)",P61*R61*T61,(P61*Q61-S61)*T61))</f>
        <v>30.100000000000005</v>
      </c>
      <c r="V61" s="7">
        <v>0.005</v>
      </c>
      <c r="W61" s="8">
        <f>IF(G61="Premium (kg)", 0, U61*(1/(1-V61)-1))</f>
        <v>0.1512562814070325</v>
      </c>
    </row>
    <row r="62" ht="26.100000000000005" customHeight="1">
      <c r="C62" s="4" t="s">
        <v>208</v>
      </c>
      <c r="D62" t="s">
        <v>141</v>
      </c>
      <c r="F62" t="s">
        <v>172</v>
      </c>
      <c r="G62" s="4" t="s">
        <v>144</v>
      </c>
      <c r="H62" s="4" t="s">
        <v>33</v>
      </c>
      <c r="I62" s="2">
        <v>4.6021093000958775</v>
      </c>
      <c r="J62" s="4" t="s">
        <v>33</v>
      </c>
      <c r="K62" s="2">
        <v>1</v>
      </c>
      <c r="O62" s="7">
        <v>0.043</v>
      </c>
      <c r="P62" s="8">
        <f>IF(G62="Premium (kg)", I62*K62,(I62*K62 +L62+M62+N62)*(1+O62))</f>
        <v>4.8</v>
      </c>
      <c r="T62">
        <v>1</v>
      </c>
      <c r="U62" s="8">
        <f>IF(G62="Unit (purchased part)", P62*T62, IF(G62="Premium (kg)",P62*R62*T62,(P62*Q62-S62)*T62))</f>
        <v>4.8</v>
      </c>
      <c r="V62" s="7">
        <v>0.005</v>
      </c>
      <c r="W62" s="8">
        <f>IF(G62="Premium (kg)", 0, U62*(1/(1-V62)-1))</f>
        <v>0.02412060301507495</v>
      </c>
    </row>
    <row r="63" ht="26.100000000000005" customHeight="1">
      <c r="C63" s="4" t="s">
        <v>169</v>
      </c>
      <c r="D63" t="s">
        <v>141</v>
      </c>
      <c r="F63" t="s">
        <v>172</v>
      </c>
      <c r="G63" s="4" t="s">
        <v>144</v>
      </c>
      <c r="H63" s="4" t="s">
        <v>33</v>
      </c>
      <c r="I63" s="2">
        <v>0.9008565199999999</v>
      </c>
      <c r="J63" s="4" t="s">
        <v>33</v>
      </c>
      <c r="K63" s="2">
        <v>1</v>
      </c>
      <c r="O63" s="7">
        <v>0.043</v>
      </c>
      <c r="P63" s="8">
        <f>IF(G63="Premium (kg)", I63*K63,(I63*K63 +L63+M63+N63)*(1+O63))</f>
        <v>0.9395933503599999</v>
      </c>
      <c r="T63">
        <v>1</v>
      </c>
      <c r="U63" s="8">
        <f>IF(G63="Unit (purchased part)", P63*T63, IF(G63="Premium (kg)",P63*R63*T63,(P63*Q63-S63)*T63))</f>
        <v>0.9395933503599999</v>
      </c>
      <c r="V63" s="7">
        <v>0.005</v>
      </c>
      <c r="W63" s="8">
        <f>IF(G63="Premium (kg)", 0, U63*(1/(1-V63)-1))</f>
        <v>0.004721574624924538</v>
      </c>
    </row>
    <row r="64" ht="26.100000000000005" customHeight="1">
      <c r="C64" s="4" t="s">
        <v>209</v>
      </c>
      <c r="P64" s="8">
        <f>IF(G64="Premium (kg)", I64*K64,(I64*K64 +L64+M64+N64)*(1+O64))</f>
        <v>0</v>
      </c>
      <c r="U64" s="8">
        <f>IF(G64="Unit (purchased part)", P64*T64, IF(G64="Premium (kg)",P64*R64*T64,(P64*Q64-S64)*T64))</f>
        <v>0</v>
      </c>
      <c r="W64" s="8">
        <f>IF(G64="Premium (kg)", 0, U64*(1/(1-V64)-1))</f>
        <v>0</v>
      </c>
    </row>
    <row r="65" ht="26.100000000000005" customHeight="1">
      <c r="C65" s="4" t="s">
        <v>209</v>
      </c>
      <c r="D65" t="s">
        <v>141</v>
      </c>
      <c r="E65" t="s">
        <v>158</v>
      </c>
      <c r="F65" t="s">
        <v>172</v>
      </c>
      <c r="G65" s="4" t="s">
        <v>144</v>
      </c>
      <c r="H65" s="4" t="s">
        <v>33</v>
      </c>
      <c r="I65" s="2">
        <v>500</v>
      </c>
      <c r="J65" s="4" t="s">
        <v>33</v>
      </c>
      <c r="K65" s="2">
        <v>1</v>
      </c>
      <c r="O65" s="7">
        <v>0.043</v>
      </c>
      <c r="P65" s="8">
        <f>IF(G65="Premium (kg)", I65*K65,(I65*K65 +L65+M65+N65)*(1+O65))</f>
        <v>521.5</v>
      </c>
      <c r="T65">
        <v>1</v>
      </c>
      <c r="U65" s="8">
        <f>IF(G65="Unit (purchased part)", P65*T65, IF(G65="Premium (kg)",P65*R65*T65,(P65*Q65-S65)*T65))</f>
        <v>521.5</v>
      </c>
      <c r="V65" s="7">
        <v>0.005</v>
      </c>
      <c r="W65" s="8">
        <f>IF(G65="Premium (kg)", 0, U65*(1/(1-V65)-1))</f>
        <v>2.6206030150753303</v>
      </c>
    </row>
    <row r="66" ht="26.100000000000005" customHeight="1">
      <c r="C66" s="4" t="s">
        <v>210</v>
      </c>
      <c r="D66" t="s">
        <v>141</v>
      </c>
      <c r="E66" t="s">
        <v>158</v>
      </c>
      <c r="F66" t="s">
        <v>172</v>
      </c>
      <c r="G66" s="4" t="s">
        <v>144</v>
      </c>
      <c r="H66" s="4" t="s">
        <v>33</v>
      </c>
      <c r="I66" s="2">
        <v>4.6021093000958775</v>
      </c>
      <c r="J66" s="4" t="s">
        <v>33</v>
      </c>
      <c r="K66" s="2">
        <v>1</v>
      </c>
      <c r="O66" s="7">
        <v>0.043</v>
      </c>
      <c r="P66" s="8">
        <f>IF(G66="Premium (kg)", I66*K66,(I66*K66 +L66+M66+N66)*(1+O66))</f>
        <v>4.8</v>
      </c>
      <c r="T66">
        <v>1</v>
      </c>
      <c r="U66" s="8">
        <f>IF(G66="Unit (purchased part)", P66*T66, IF(G66="Premium (kg)",P66*R66*T66,(P66*Q66-S66)*T66))</f>
        <v>4.8</v>
      </c>
      <c r="V66" s="7">
        <v>0.005</v>
      </c>
      <c r="W66" s="8">
        <f>IF(G66="Premium (kg)", 0, U66*(1/(1-V66)-1))</f>
        <v>0.02412060301507495</v>
      </c>
    </row>
    <row r="67" ht="26.100000000000005" customHeight="1">
      <c r="C67" s="4" t="s">
        <v>211</v>
      </c>
      <c r="D67" t="s">
        <v>141</v>
      </c>
      <c r="E67" t="s">
        <v>158</v>
      </c>
      <c r="F67" t="s">
        <v>172</v>
      </c>
      <c r="G67" s="4" t="s">
        <v>144</v>
      </c>
      <c r="H67" s="4" t="s">
        <v>33</v>
      </c>
      <c r="I67" s="2">
        <v>8.625222</v>
      </c>
      <c r="J67" s="4" t="s">
        <v>33</v>
      </c>
      <c r="K67" s="2">
        <v>1</v>
      </c>
      <c r="O67" s="7">
        <v>0.043</v>
      </c>
      <c r="P67" s="8">
        <f>IF(G67="Premium (kg)", I67*K67,(I67*K67 +L67+M67+N67)*(1+O67))</f>
        <v>8.996106546</v>
      </c>
      <c r="T67">
        <v>1</v>
      </c>
      <c r="U67" s="8">
        <f>IF(G67="Unit (purchased part)", P67*T67, IF(G67="Premium (kg)",P67*R67*T67,(P67*Q67-S67)*T67))</f>
        <v>8.996106546</v>
      </c>
      <c r="V67" s="7">
        <v>0.005</v>
      </c>
      <c r="W67" s="8">
        <f>IF(G67="Premium (kg)", 0, U67*(1/(1-V67)-1))</f>
        <v>0.04520656555778814</v>
      </c>
    </row>
    <row r="68" ht="26.100000000000005" customHeight="1">
      <c r="C68" s="4" t="s">
        <v>212</v>
      </c>
      <c r="P68" s="8">
        <f>IF(G68="Premium (kg)", I68*K68,(I68*K68 +L68+M68+N68)*(1+O68))</f>
        <v>0</v>
      </c>
      <c r="U68" s="8">
        <f>IF(G68="Unit (purchased part)", P68*T68, IF(G68="Premium (kg)",P68*R68*T68,(P68*Q68-S68)*T68))</f>
        <v>0</v>
      </c>
      <c r="W68" s="8">
        <f>IF(G68="Premium (kg)", 0, U68*(1/(1-V68)-1))</f>
        <v>0</v>
      </c>
    </row>
    <row r="69" ht="26.100000000000005" customHeight="1">
      <c r="C69" s="4" t="s">
        <v>169</v>
      </c>
      <c r="D69" t="s">
        <v>141</v>
      </c>
      <c r="F69" t="s">
        <v>156</v>
      </c>
      <c r="G69" s="4" t="s">
        <v>144</v>
      </c>
      <c r="H69" s="4" t="s">
        <v>33</v>
      </c>
      <c r="I69" s="2">
        <v>4.51386618</v>
      </c>
      <c r="J69" s="4" t="s">
        <v>33</v>
      </c>
      <c r="K69" s="2">
        <v>1</v>
      </c>
      <c r="O69" s="7">
        <v>0.043</v>
      </c>
      <c r="P69" s="8">
        <f>IF(G69="Premium (kg)", I69*K69,(I69*K69 +L69+M69+N69)*(1+O69))</f>
        <v>4.70796242574</v>
      </c>
      <c r="T69">
        <v>1</v>
      </c>
      <c r="U69" s="8">
        <f>IF(G69="Unit (purchased part)", P69*T69, IF(G69="Premium (kg)",P69*R69*T69,(P69*Q69-S69)*T69))</f>
        <v>4.70796242574</v>
      </c>
      <c r="V69" s="7">
        <v>0.005</v>
      </c>
      <c r="W69" s="8">
        <f>IF(G69="Premium (kg)", 0, U69*(1/(1-V69)-1))</f>
        <v>0.023658102641909127</v>
      </c>
    </row>
    <row r="70" ht="26.100000000000005" customHeight="1">
      <c r="C70" s="4" t="s">
        <v>213</v>
      </c>
      <c r="P70" s="8">
        <f>IF(G70="Premium (kg)", I70*K70,(I70*K70 +L70+M70+N70)*(1+O70))</f>
        <v>0</v>
      </c>
      <c r="U70" s="8">
        <f>IF(G70="Unit (purchased part)", P70*T70, IF(G70="Premium (kg)",P70*R70*T70,(P70*Q70-S70)*T70))</f>
        <v>0</v>
      </c>
      <c r="W70" s="8">
        <f>IF(G70="Premium (kg)", 0, U70*(1/(1-V70)-1))</f>
        <v>0</v>
      </c>
    </row>
    <row r="71" ht="26.100000000000005" customHeight="1">
      <c r="C71" s="4" t="s">
        <v>214</v>
      </c>
      <c r="D71" t="s">
        <v>141</v>
      </c>
      <c r="E71" t="s">
        <v>215</v>
      </c>
      <c r="F71" t="s">
        <v>216</v>
      </c>
      <c r="G71" s="4" t="s">
        <v>144</v>
      </c>
      <c r="H71" s="4" t="s">
        <v>32</v>
      </c>
      <c r="I71" s="2">
        <v>1.487169</v>
      </c>
      <c r="J71" t="s">
        <v>32</v>
      </c>
      <c r="K71" s="2">
        <v>1</v>
      </c>
      <c r="O71" s="7">
        <v>0.043</v>
      </c>
      <c r="P71" s="8">
        <f>IF(G71="Premium (kg)", I71*K71,(I71*K71 +L71+M71+N71)*(1+O71))</f>
        <v>1.5511172669999997</v>
      </c>
      <c r="T71">
        <v>1</v>
      </c>
      <c r="U71" s="8">
        <f>IF(G71="Unit (purchased part)", P71*T71, IF(G71="Premium (kg)",P71*R71*T71,(P71*Q71-S71)*T71))</f>
        <v>1.5511172669999997</v>
      </c>
      <c r="V71" s="7">
        <v>0.005</v>
      </c>
      <c r="W71" s="8">
        <f>IF(G71="Premium (kg)", 0, U71*(1/(1-V71)-1))</f>
        <v>0.007794559130653127</v>
      </c>
    </row>
    <row r="72" ht="26.100000000000005" customHeight="1">
      <c r="C72" s="4" t="s">
        <v>217</v>
      </c>
      <c r="D72" t="s">
        <v>141</v>
      </c>
      <c r="E72" t="s">
        <v>218</v>
      </c>
      <c r="F72" t="s">
        <v>216</v>
      </c>
      <c r="G72" s="4" t="s">
        <v>144</v>
      </c>
      <c r="H72" s="4" t="s">
        <v>219</v>
      </c>
      <c r="I72" s="2">
        <v>2.38524</v>
      </c>
      <c r="J72" s="4" t="s">
        <v>32</v>
      </c>
      <c r="K72" s="2">
        <v>1</v>
      </c>
      <c r="O72" s="7">
        <v>0.043</v>
      </c>
      <c r="P72" s="8">
        <f>IF(G72="Premium (kg)", I72*K72,(I72*K72 +L72+M72+N72)*(1+O72))</f>
        <v>2.4878053199999997</v>
      </c>
      <c r="T72">
        <v>2</v>
      </c>
      <c r="U72" s="8">
        <f>IF(G72="Unit (purchased part)", P72*T72, IF(G72="Premium (kg)",P72*R72*T72,(P72*Q72-S72)*T72))</f>
        <v>4.975610639999999</v>
      </c>
      <c r="V72" s="7">
        <v>0.005</v>
      </c>
      <c r="W72" s="8">
        <f>IF(G72="Premium (kg)", 0, U72*(1/(1-V72)-1))</f>
        <v>0.02500306854271312</v>
      </c>
    </row>
    <row r="73" ht="26.100000000000005" customHeight="1">
      <c r="C73" s="4" t="s">
        <v>220</v>
      </c>
      <c r="D73" t="s">
        <v>141</v>
      </c>
      <c r="F73" t="s">
        <v>216</v>
      </c>
      <c r="G73" s="4" t="s">
        <v>144</v>
      </c>
      <c r="H73" s="4" t="s">
        <v>33</v>
      </c>
      <c r="I73" s="2">
        <v>25.52107354</v>
      </c>
      <c r="J73" s="4" t="s">
        <v>33</v>
      </c>
      <c r="K73" s="2">
        <v>1</v>
      </c>
      <c r="O73" s="7">
        <v>0.043</v>
      </c>
      <c r="P73" s="8">
        <f>IF(G73="Premium (kg)", I73*K73,(I73*K73 +L73+M73+N73)*(1+O73))</f>
        <v>26.618479702219997</v>
      </c>
      <c r="T73">
        <v>1</v>
      </c>
      <c r="U73" s="8">
        <f>IF(G73="Unit (purchased part)", P73*T73, IF(G73="Premium (kg)",P73*R73*T73,(P73*Q73-S73)*T73))</f>
        <v>26.618479702219997</v>
      </c>
      <c r="V73" s="7">
        <v>0.005</v>
      </c>
      <c r="W73" s="8">
        <f>IF(G73="Premium (kg)", 0, U73*(1/(1-V73)-1))</f>
        <v>0.13376120453376644</v>
      </c>
    </row>
    <row r="74" ht="26.100000000000005" customHeight="1">
      <c r="C74" s="4" t="s">
        <v>221</v>
      </c>
      <c r="P74" s="8">
        <f>IF(G74="Premium (kg)", I74*K74,(I74*K74 +L74+M74+N74)*(1+O74))</f>
        <v>0</v>
      </c>
      <c r="U74" s="8">
        <f>IF(G74="Unit (purchased part)", P74*T74, IF(G74="Premium (kg)",P74*R74*T74,(P74*Q74-S74)*T74))</f>
        <v>0</v>
      </c>
      <c r="W74" s="8">
        <f>IF(G74="Premium (kg)", 0, U74*(1/(1-V74)-1))</f>
        <v>0</v>
      </c>
    </row>
    <row r="75" ht="26.100000000000005" customHeight="1">
      <c r="C75" s="4" t="s">
        <v>222</v>
      </c>
      <c r="D75" t="s">
        <v>141</v>
      </c>
      <c r="E75" t="s">
        <v>223</v>
      </c>
      <c r="F75" t="s">
        <v>216</v>
      </c>
      <c r="G75" s="4" t="s">
        <v>144</v>
      </c>
      <c r="H75" s="4" t="s">
        <v>32</v>
      </c>
      <c r="I75" s="2">
        <v>2.0765701144</v>
      </c>
      <c r="J75" t="s">
        <v>32</v>
      </c>
      <c r="K75" s="2">
        <v>1</v>
      </c>
      <c r="O75" s="7">
        <v>0.043</v>
      </c>
      <c r="P75" s="8">
        <f>IF(G75="Premium (kg)", I75*K75,(I75*K75 +L75+M75+N75)*(1+O75))</f>
        <v>2.1658626293191996</v>
      </c>
      <c r="T75">
        <v>1</v>
      </c>
      <c r="U75" s="8">
        <f>IF(G75="Unit (purchased part)", P75*T75, IF(G75="Premium (kg)",P75*R75*T75,(P75*Q75-S75)*T75))</f>
        <v>2.1658626293191996</v>
      </c>
      <c r="V75" s="7">
        <v>0.005</v>
      </c>
      <c r="W75" s="8">
        <f>IF(G75="Premium (kg)", 0, U75*(1/(1-V75)-1))</f>
        <v>0.010883731805623926</v>
      </c>
    </row>
    <row r="76" ht="26.100000000000005" customHeight="1">
      <c r="C76" s="4" t="s">
        <v>224</v>
      </c>
      <c r="D76" t="s">
        <v>141</v>
      </c>
      <c r="F76" t="s">
        <v>216</v>
      </c>
      <c r="G76" s="4" t="s">
        <v>144</v>
      </c>
      <c r="H76" s="4" t="s">
        <v>33</v>
      </c>
      <c r="I76" s="2">
        <v>953.3434152000001</v>
      </c>
      <c r="J76" s="4" t="s">
        <v>33</v>
      </c>
      <c r="K76" s="2">
        <v>1</v>
      </c>
      <c r="O76" s="7">
        <v>0.043</v>
      </c>
      <c r="P76" s="8">
        <f>IF(G76="Premium (kg)", I76*K76,(I76*K76 +L76+M76+N76)*(1+O76))</f>
        <v>994.3371820536</v>
      </c>
      <c r="T76">
        <v>1</v>
      </c>
      <c r="U76" s="8">
        <f>IF(G76="Unit (purchased part)", P76*T76, IF(G76="Premium (kg)",P76*R76*T76,(P76*Q76-S76)*T76))</f>
        <v>994.3371820536</v>
      </c>
      <c r="V76" s="7">
        <v>0.005</v>
      </c>
      <c r="W76" s="8">
        <f>IF(G76="Premium (kg)", 0, U76*(1/(1-V76)-1))</f>
        <v>4.996669256550665</v>
      </c>
    </row>
    <row r="77" ht="26.100000000000005" customHeight="1">
      <c r="C77" s="4" t="s">
        <v>225</v>
      </c>
      <c r="D77" t="s">
        <v>141</v>
      </c>
      <c r="F77" t="s">
        <v>216</v>
      </c>
      <c r="G77" s="4" t="s">
        <v>144</v>
      </c>
      <c r="H77" s="4" t="s">
        <v>219</v>
      </c>
      <c r="I77" s="2">
        <v>2.4837764285999997</v>
      </c>
      <c r="J77" s="4" t="s">
        <v>32</v>
      </c>
      <c r="K77" s="2">
        <v>1</v>
      </c>
      <c r="O77" s="7">
        <v>0.043</v>
      </c>
      <c r="P77" s="8">
        <f>IF(G77="Premium (kg)", I77*K77,(I77*K77 +L77+M77+N77)*(1+O77))</f>
        <v>2.5905788150297995</v>
      </c>
      <c r="T77">
        <v>1</v>
      </c>
      <c r="U77" s="8">
        <f>IF(G77="Unit (purchased part)", P77*T77, IF(G77="Premium (kg)",P77*R77*T77,(P77*Q77-S77)*T77))</f>
        <v>2.5905788150297995</v>
      </c>
      <c r="V77" s="7">
        <v>0.005</v>
      </c>
      <c r="W77" s="8">
        <f>IF(G77="Premium (kg)", 0, U77*(1/(1-V77)-1))</f>
        <v>0.01301798399512439</v>
      </c>
    </row>
    <row r="78" ht="26.100000000000005" customHeight="1">
      <c r="C78" s="4" t="s">
        <v>226</v>
      </c>
      <c r="D78" t="s">
        <v>141</v>
      </c>
      <c r="E78" t="s">
        <v>227</v>
      </c>
      <c r="F78" t="s">
        <v>216</v>
      </c>
      <c r="G78" s="4" t="s">
        <v>144</v>
      </c>
      <c r="H78" s="4" t="s">
        <v>228</v>
      </c>
      <c r="I78" s="2">
        <v>3.17</v>
      </c>
      <c r="J78" s="4" t="s">
        <v>31</v>
      </c>
      <c r="K78" s="2">
        <v>1</v>
      </c>
      <c r="O78" s="7">
        <v>0.043</v>
      </c>
      <c r="P78" s="8">
        <f>IF(G78="Premium (kg)", I78*K78,(I78*K78 +L78+M78+N78)*(1+O78))</f>
        <v>3.30631</v>
      </c>
      <c r="T78">
        <v>1</v>
      </c>
      <c r="U78" s="8">
        <f>IF(G78="Unit (purchased part)", P78*T78, IF(G78="Premium (kg)",P78*R78*T78,(P78*Q78-S78)*T78))</f>
        <v>3.30631</v>
      </c>
      <c r="V78" s="7">
        <v>0.005</v>
      </c>
      <c r="W78" s="8">
        <f>IF(G78="Premium (kg)", 0, U78*(1/(1-V78)-1))</f>
        <v>0.016614623115577595</v>
      </c>
    </row>
    <row r="79" hidden="1" ht="26.100000000000005" customHeight="1">
      <c r="C79" s="4" t="s">
        <v>229</v>
      </c>
      <c r="E79" t="s">
        <v>230</v>
      </c>
      <c r="F79" t="s">
        <v>216</v>
      </c>
      <c r="G79" s="4" t="s">
        <v>144</v>
      </c>
      <c r="H79" s="4" t="s">
        <v>33</v>
      </c>
      <c r="I79" s="2">
        <v>37.3280441</v>
      </c>
      <c r="J79" s="4" t="s">
        <v>33</v>
      </c>
      <c r="K79" s="2">
        <v>1</v>
      </c>
      <c r="O79" s="7">
        <v>0.043</v>
      </c>
      <c r="P79" s="8">
        <f>IF(G79="Premium (kg)", I79*K79,(I79*K79 +L79+M79+N79)*(1+O79))</f>
        <v>38.933149996299996</v>
      </c>
      <c r="U79" s="8">
        <f>IF(G79="Unit (purchased part)", P79*T79, IF(G79="Premium (kg)",P79*R79*T79,(P79*Q79-S79)*T79))</f>
        <v>0</v>
      </c>
      <c r="W79" s="8">
        <f>IF(G79="Premium (kg)", 0, U79*(1/(1-V79)-1))</f>
        <v>0</v>
      </c>
    </row>
    <row r="80" hidden="1" ht="26.100000000000005" customHeight="1">
      <c r="C80" s="4" t="s">
        <v>231</v>
      </c>
      <c r="E80" t="s">
        <v>232</v>
      </c>
      <c r="F80" t="s">
        <v>216</v>
      </c>
      <c r="G80" s="4" t="s">
        <v>144</v>
      </c>
      <c r="H80" s="4" t="s">
        <v>33</v>
      </c>
      <c r="I80" s="2">
        <v>108.97488818</v>
      </c>
      <c r="J80" s="4" t="s">
        <v>33</v>
      </c>
      <c r="K80" s="2">
        <v>1</v>
      </c>
      <c r="O80" s="7">
        <v>0.043</v>
      </c>
      <c r="P80" s="8">
        <f>IF(G80="Premium (kg)", I80*K80,(I80*K80 +L80+M80+N80)*(1+O80))</f>
        <v>113.66080837173999</v>
      </c>
      <c r="U80" s="8">
        <f>IF(G80="Unit (purchased part)", P80*T80, IF(G80="Premium (kg)",P80*R80*T80,(P80*Q80-S80)*T80))</f>
        <v>0</v>
      </c>
      <c r="W80" s="8">
        <f>IF(G80="Premium (kg)", 0, U80*(1/(1-V80)-1))</f>
        <v>0</v>
      </c>
    </row>
    <row r="81" hidden="1" ht="26.100000000000005" customHeight="1">
      <c r="C81" s="4" t="s">
        <v>233</v>
      </c>
      <c r="F81" t="s">
        <v>216</v>
      </c>
      <c r="G81" s="4" t="s">
        <v>144</v>
      </c>
      <c r="H81" s="4" t="s">
        <v>33</v>
      </c>
      <c r="I81" s="2">
        <v>377.52596694</v>
      </c>
      <c r="J81" s="4" t="s">
        <v>33</v>
      </c>
      <c r="K81" s="2">
        <v>1</v>
      </c>
      <c r="O81" s="7">
        <v>0.043</v>
      </c>
      <c r="P81" s="8">
        <f>IF(G81="Premium (kg)", I81*K81,(I81*K81 +L81+M81+N81)*(1+O81))</f>
        <v>393.75958351841996</v>
      </c>
      <c r="U81" s="8">
        <f>IF(G81="Unit (purchased part)", P81*T81, IF(G81="Premium (kg)",P81*R81*T81,(P81*Q81-S81)*T81))</f>
        <v>0</v>
      </c>
      <c r="W81" s="8">
        <f>IF(G81="Premium (kg)", 0, U81*(1/(1-V81)-1))</f>
        <v>0</v>
      </c>
    </row>
    <row r="82" hidden="1" ht="26.100000000000005" customHeight="1">
      <c r="C82" s="4" t="s">
        <v>234</v>
      </c>
      <c r="E82" t="s">
        <v>235</v>
      </c>
      <c r="F82" t="s">
        <v>216</v>
      </c>
      <c r="G82" s="4" t="s">
        <v>144</v>
      </c>
      <c r="H82" s="4" t="s">
        <v>33</v>
      </c>
      <c r="I82" s="2">
        <v>175.23</v>
      </c>
      <c r="J82" s="4" t="s">
        <v>33</v>
      </c>
      <c r="K82" s="2">
        <v>1</v>
      </c>
      <c r="O82" s="7">
        <v>0.043</v>
      </c>
      <c r="P82" s="8">
        <f>IF(G82="Premium (kg)", I82*K82,(I82*K82 +L82+M82+N82)*(1+O82))</f>
        <v>182.76488999999998</v>
      </c>
      <c r="U82" s="8">
        <f>IF(G82="Unit (purchased part)", P82*T82, IF(G82="Premium (kg)",P82*R82*T82,(P82*Q82-S82)*T82))</f>
        <v>0</v>
      </c>
      <c r="W82" s="8">
        <f>IF(G82="Premium (kg)", 0, U82*(1/(1-V82)-1))</f>
        <v>0</v>
      </c>
    </row>
    <row r="83" hidden="1" ht="26.100000000000005" customHeight="1">
      <c r="C83" s="4" t="s">
        <v>236</v>
      </c>
      <c r="F83" t="s">
        <v>216</v>
      </c>
      <c r="G83" s="4" t="s">
        <v>144</v>
      </c>
      <c r="H83" s="4" t="s">
        <v>33</v>
      </c>
      <c r="I83" s="2">
        <v>431.15568062</v>
      </c>
      <c r="J83" s="4" t="s">
        <v>33</v>
      </c>
      <c r="K83" s="2">
        <v>1</v>
      </c>
      <c r="O83" s="7">
        <v>0.043</v>
      </c>
      <c r="P83" s="8">
        <f>IF(G83="Premium (kg)", I83*K83,(I83*K83 +L83+M83+N83)*(1+O83))</f>
        <v>449.69537488666</v>
      </c>
      <c r="U83" s="8">
        <f>IF(G83="Unit (purchased part)", P83*T83, IF(G83="Premium (kg)",P83*R83*T83,(P83*Q83-S83)*T83))</f>
        <v>0</v>
      </c>
      <c r="W83" s="8">
        <f>IF(G83="Premium (kg)", 0, U83*(1/(1-V83)-1))</f>
        <v>0</v>
      </c>
    </row>
    <row r="84" hidden="1" ht="26.100000000000005" customHeight="1">
      <c r="C84" s="4" t="s">
        <v>237</v>
      </c>
      <c r="F84" t="s">
        <v>216</v>
      </c>
      <c r="G84" s="4" t="s">
        <v>144</v>
      </c>
      <c r="H84" s="4" t="s">
        <v>33</v>
      </c>
      <c r="I84" s="2">
        <v>50.82172474</v>
      </c>
      <c r="J84" s="4" t="s">
        <v>33</v>
      </c>
      <c r="K84" s="2">
        <v>1</v>
      </c>
      <c r="O84" s="7">
        <v>0.043</v>
      </c>
      <c r="P84" s="8">
        <f>IF(G84="Premium (kg)", I84*K84,(I84*K84 +L84+M84+N84)*(1+O84))</f>
        <v>53.007058903819996</v>
      </c>
      <c r="U84" s="8">
        <f>IF(G84="Unit (purchased part)", P84*T84, IF(G84="Premium (kg)",P84*R84*T84,(P84*Q84-S84)*T84))</f>
        <v>0</v>
      </c>
      <c r="W84" s="8">
        <f>IF(G84="Premium (kg)", 0, U84*(1/(1-V84)-1))</f>
        <v>0</v>
      </c>
    </row>
    <row r="85" hidden="1" ht="26.100000000000005" customHeight="1">
      <c r="C85" s="4" t="s">
        <v>238</v>
      </c>
      <c r="F85" t="s">
        <v>216</v>
      </c>
      <c r="G85" s="4" t="s">
        <v>144</v>
      </c>
      <c r="H85" s="4" t="s">
        <v>33</v>
      </c>
      <c r="I85" s="2">
        <v>198.31302094</v>
      </c>
      <c r="J85" s="4" t="s">
        <v>33</v>
      </c>
      <c r="K85" s="2">
        <v>1</v>
      </c>
      <c r="O85" s="7">
        <v>0.043</v>
      </c>
      <c r="P85" s="8">
        <f>IF(G85="Premium (kg)", I85*K85,(I85*K85 +L85+M85+N85)*(1+O85))</f>
        <v>206.84048084041999</v>
      </c>
      <c r="U85" s="8">
        <f>IF(G85="Unit (purchased part)", P85*T85, IF(G85="Premium (kg)",P85*R85*T85,(P85*Q85-S85)*T85))</f>
        <v>0</v>
      </c>
      <c r="W85" s="8">
        <f>IF(G85="Premium (kg)", 0, U85*(1/(1-V85)-1))</f>
        <v>0</v>
      </c>
    </row>
    <row r="86" hidden="1" ht="26.100000000000005" customHeight="1">
      <c r="C86" s="4" t="s">
        <v>239</v>
      </c>
      <c r="F86" t="s">
        <v>216</v>
      </c>
      <c r="G86" s="4" t="s">
        <v>144</v>
      </c>
      <c r="H86" s="4" t="s">
        <v>33</v>
      </c>
      <c r="I86" s="2">
        <v>30.41828292</v>
      </c>
      <c r="J86" s="4" t="s">
        <v>33</v>
      </c>
      <c r="K86" s="2">
        <v>1</v>
      </c>
      <c r="O86" s="7">
        <v>0.043</v>
      </c>
      <c r="P86" s="8">
        <f>IF(G86="Premium (kg)", I86*K86,(I86*K86 +L86+M86+N86)*(1+O86))</f>
        <v>31.72626908556</v>
      </c>
      <c r="U86" s="8">
        <f>IF(G86="Unit (purchased part)", P86*T86, IF(G86="Premium (kg)",P86*R86*T86,(P86*Q86-S86)*T86))</f>
        <v>0</v>
      </c>
      <c r="W86" s="8">
        <f>IF(G86="Premium (kg)", 0, U86*(1/(1-V86)-1))</f>
        <v>0</v>
      </c>
    </row>
    <row r="87" ht="26.100000000000005" customHeight="1">
      <c r="C87" s="4" t="s">
        <v>240</v>
      </c>
      <c r="D87" t="s">
        <v>141</v>
      </c>
      <c r="F87" t="s">
        <v>216</v>
      </c>
      <c r="G87" s="4" t="s">
        <v>144</v>
      </c>
      <c r="H87" s="4" t="s">
        <v>33</v>
      </c>
      <c r="I87" s="2">
        <v>57.33855914</v>
      </c>
      <c r="J87" s="4" t="s">
        <v>33</v>
      </c>
      <c r="K87" s="2">
        <v>1</v>
      </c>
      <c r="O87" s="7">
        <v>0.043</v>
      </c>
      <c r="P87" s="8">
        <f>IF(G87="Premium (kg)", I87*K87,(I87*K87 +L87+M87+N87)*(1+O87))</f>
        <v>59.80411718302</v>
      </c>
      <c r="T87">
        <v>1</v>
      </c>
      <c r="U87" s="8">
        <f>IF(G87="Unit (purchased part)", P87*T87, IF(G87="Premium (kg)",P87*R87*T87,(P87*Q87-S87)*T87))</f>
        <v>59.80411718302</v>
      </c>
      <c r="V87" s="7">
        <v>0.005</v>
      </c>
      <c r="W87" s="8">
        <f>IF(G87="Premium (kg)", 0, U87*(1/(1-V87)-1))</f>
        <v>0.30052320192471826</v>
      </c>
    </row>
    <row r="88" ht="26.100000000000005" customHeight="1">
      <c r="C88" s="4" t="s">
        <v>241</v>
      </c>
      <c r="D88" t="s">
        <v>141</v>
      </c>
      <c r="F88" t="s">
        <v>216</v>
      </c>
      <c r="G88" s="4" t="s">
        <v>144</v>
      </c>
      <c r="H88" s="4" t="s">
        <v>33</v>
      </c>
      <c r="I88" s="2">
        <v>13.44576274</v>
      </c>
      <c r="J88" s="4" t="s">
        <v>33</v>
      </c>
      <c r="K88" s="2">
        <v>1</v>
      </c>
      <c r="O88" s="7">
        <v>0.043</v>
      </c>
      <c r="P88" s="8">
        <f>IF(G88="Premium (kg)", I88*K88,(I88*K88 +L88+M88+N88)*(1+O88))</f>
        <v>14.023930537819998</v>
      </c>
      <c r="T88">
        <v>1</v>
      </c>
      <c r="U88" s="8">
        <f>IF(G88="Unit (purchased part)", P88*T88, IF(G88="Premium (kg)",P88*R88*T88,(P88*Q88-S88)*T88))</f>
        <v>14.023930537819998</v>
      </c>
      <c r="V88" s="7">
        <v>0.005</v>
      </c>
      <c r="W88" s="8">
        <f>IF(G88="Premium (kg)", 0, U88*(1/(1-V88)-1))</f>
        <v>0.07047201275286306</v>
      </c>
    </row>
    <row r="89" ht="26.100000000000005" customHeight="1">
      <c r="C89" s="4" t="s">
        <v>242</v>
      </c>
      <c r="P89" s="8">
        <f>IF(G89="Premium (kg)", I89*K89,(I89*K89 +L89+M89+N89)*(1+O89))</f>
        <v>0</v>
      </c>
      <c r="U89" s="8">
        <f>IF(G89="Unit (purchased part)", P89*T89, IF(G89="Premium (kg)",P89*R89*T89,(P89*Q89-S89)*T89))</f>
        <v>0</v>
      </c>
      <c r="W89" s="8">
        <f>IF(G89="Premium (kg)", 0, U89*(1/(1-V89)-1))</f>
        <v>0</v>
      </c>
    </row>
    <row r="90" ht="26.100000000000005" customHeight="1">
      <c r="C90" s="4" t="s">
        <v>243</v>
      </c>
      <c r="D90" t="s">
        <v>141</v>
      </c>
      <c r="E90" t="s">
        <v>244</v>
      </c>
      <c r="F90" t="s">
        <v>216</v>
      </c>
      <c r="G90" s="4" t="s">
        <v>144</v>
      </c>
      <c r="H90" s="4" t="s">
        <v>33</v>
      </c>
      <c r="I90" s="2">
        <v>30.06711409395973</v>
      </c>
      <c r="J90" s="4" t="s">
        <v>33</v>
      </c>
      <c r="K90" s="2">
        <v>1</v>
      </c>
      <c r="O90" s="7">
        <v>0.043</v>
      </c>
      <c r="P90" s="8">
        <f>IF(G90="Premium (kg)", I90*K90,(I90*K90 +L90+M90+N90)*(1+O90))</f>
        <v>31.359999999999996</v>
      </c>
      <c r="T90">
        <v>1</v>
      </c>
      <c r="U90" s="8">
        <f>IF(G90="Unit (purchased part)", P90*T90, IF(G90="Premium (kg)",P90*R90*T90,(P90*Q90-S90)*T90))</f>
        <v>31.359999999999996</v>
      </c>
      <c r="V90" s="7">
        <v>0.005</v>
      </c>
      <c r="W90" s="8">
        <f>IF(G90="Premium (kg)", 0, U90*(1/(1-V90)-1))</f>
        <v>0.15758793969848964</v>
      </c>
    </row>
    <row r="91" ht="26.100000000000005" customHeight="1">
      <c r="C91" s="4" t="s">
        <v>245</v>
      </c>
      <c r="D91" t="s">
        <v>141</v>
      </c>
      <c r="F91" t="s">
        <v>216</v>
      </c>
      <c r="G91" s="4" t="s">
        <v>144</v>
      </c>
      <c r="H91" s="4" t="s">
        <v>33</v>
      </c>
      <c r="I91" s="2">
        <v>161.74207966</v>
      </c>
      <c r="J91" s="4" t="s">
        <v>33</v>
      </c>
      <c r="K91" s="2">
        <v>1</v>
      </c>
      <c r="O91" s="7">
        <v>0.043</v>
      </c>
      <c r="P91" s="8">
        <f>IF(G91="Premium (kg)", I91*K91,(I91*K91 +L91+M91+N91)*(1+O91))</f>
        <v>168.69698908537998</v>
      </c>
      <c r="T91">
        <v>1</v>
      </c>
      <c r="U91" s="8">
        <f>IF(G91="Unit (purchased part)", P91*T91, IF(G91="Premium (kg)",P91*R91*T91,(P91*Q91-S91)*T91))</f>
        <v>168.69698908537998</v>
      </c>
      <c r="V91" s="7">
        <v>0.005</v>
      </c>
      <c r="W91" s="8">
        <f>IF(G91="Premium (kg)", 0, U91*(1/(1-V91)-1))</f>
        <v>0.8477235632431004</v>
      </c>
    </row>
    <row r="92" ht="26.100000000000005" customHeight="1">
      <c r="P92" s="8">
        <f>IF(G92="Premium (kg)", I92*K92,(I92*K92 +L92+M92+N92)*(1+O92))</f>
        <v>0</v>
      </c>
      <c r="W92" s="8">
        <f>IF(G92="Premium (kg)", 0, U92*(1/(1-V92)-1))</f>
        <v>0</v>
      </c>
    </row>
    <row r="93" ht="26.100000000000005" customHeight="1">
      <c r="C93" s="4" t="s">
        <v>246</v>
      </c>
      <c r="D93" t="s">
        <v>247</v>
      </c>
      <c r="H93" s="4" t="s">
        <v>33</v>
      </c>
      <c r="I93" s="2">
        <v>44.84502</v>
      </c>
      <c r="J93" s="4" t="s">
        <v>33</v>
      </c>
      <c r="K93" s="2">
        <v>1</v>
      </c>
      <c r="O93" s="7">
        <v>0.043</v>
      </c>
      <c r="P93" s="8">
        <v>46.86</v>
      </c>
      <c r="T93">
        <v>1</v>
      </c>
      <c r="U93" s="8">
        <f>P93</f>
        <v>46.86</v>
      </c>
      <c r="V93" s="7">
        <v>0.005</v>
      </c>
      <c r="W93" s="8">
        <f>IF(G93="Premium (kg)", 0, U93*(1/(1-V93)-1))</f>
        <v>0.2354773869346692</v>
      </c>
    </row>
    <row r="94" ht="26.100000000000005" customHeight="1"/>
    <row r="95" ht="26.100000000000005" customHeight="1"/>
    <row r="96" ht="26.100000000000005" customHeight="1">
      <c r="B96" t="s">
        <v>248</v>
      </c>
      <c r="L96" t="s">
        <v>249</v>
      </c>
      <c r="M96" t="s">
        <v>250</v>
      </c>
      <c r="N96" t="s">
        <v>251</v>
      </c>
      <c r="O96" t="s">
        <v>252</v>
      </c>
      <c r="U96" t="s">
        <v>253</v>
      </c>
      <c r="W96" t="s">
        <v>254</v>
      </c>
      <c r="AB96" s="7" t="s">
        <v>255</v>
      </c>
    </row>
    <row r="97" ht="17.1" customHeight="1">
      <c r="K97" t="s">
        <f>Summary!$C$26</f>
        <v>33</v>
      </c>
      <c r="L97" s="8">
        <f>SUMIF($J12:$J95, $K97, AD12:AD95)</f>
        <v>0</v>
      </c>
      <c r="M97" s="8">
        <f>SUMIF($J12:$J95, $K97, AE12:AE95)</f>
        <v>0</v>
      </c>
      <c r="N97" s="8">
        <f>SUMIF($J12:$J95, $K97, AF12:AF95)</f>
        <v>0</v>
      </c>
      <c r="O97" s="8">
        <f>SUMIF($J12:$J95, $K97, AG12:AG95)</f>
        <v>0</v>
      </c>
      <c r="U97" s="8">
        <f>SUMIF(J12:J95,K97,U12:U95)</f>
        <v>14335.841953913858</v>
      </c>
      <c r="W97" s="8">
        <f>SUMIF(J12:J95,K97,W12:W95)</f>
        <v>72.03940680358595</v>
      </c>
      <c r="AB97" s="8">
        <f>SUMIF(J12:J95,K97,AB12:AB95)</f>
        <v>0</v>
      </c>
    </row>
    <row r="98" ht="17.1" customHeight="1">
      <c r="K98" t="s">
        <v>32</v>
      </c>
      <c r="L98" s="8">
        <f>SUMIF($J12:$J95, $K98, AD12:AD95)</f>
        <v>0</v>
      </c>
      <c r="M98" s="8">
        <f>SUMIF($J12:$J95, $K98, AE12:AE95)</f>
        <v>0</v>
      </c>
      <c r="N98" s="8">
        <f>SUMIF($J12:$J95, $K98, AF12:AF95)</f>
        <v>0</v>
      </c>
      <c r="O98" s="8">
        <f>SUMIF($J12:$J95, $K98, AG12:AG95)</f>
        <v>0</v>
      </c>
      <c r="U98" s="8">
        <f>SUMIF(J12:J95,K98,U12:U95)</f>
        <v>17.649476454092</v>
      </c>
      <c r="W98" s="8">
        <f>SUMIF(J12:J95,K98,W12:W95)</f>
        <v>0.08869083645272205</v>
      </c>
      <c r="AB98" s="8">
        <f>SUMIF(J12:J94,K98,AB12:AB94)</f>
        <v>0</v>
      </c>
    </row>
    <row r="99" ht="17.1" customHeight="1">
      <c r="B99" t="s">
        <v>256</v>
      </c>
      <c r="K99" t="s">
        <f>Summary!$C$28</f>
        <v>31</v>
      </c>
      <c r="L99" s="8">
        <f>SUMIF($J12:$J95, $K99, AD12:AD95)</f>
        <v>0</v>
      </c>
      <c r="M99" s="8">
        <f>SUMIF($J12:$J95, $K99, AE12:AE95)</f>
        <v>0</v>
      </c>
      <c r="N99" s="8">
        <f>SUMIF($J12:$J95, $K99, AF12:AF95)</f>
        <v>0</v>
      </c>
      <c r="O99" s="8">
        <f>SUMIF($J12:$J95, $K99, AG12:AG95)</f>
        <v>0</v>
      </c>
      <c r="U99" s="8">
        <f>SUMIF(J12:J95,K99,U12:U95)</f>
        <v>3.30631</v>
      </c>
      <c r="W99" s="8">
        <f>SUMIF(J12:J95,K99,W12:W95)</f>
        <v>0.016614623115577595</v>
      </c>
      <c r="AB99" s="8">
        <f>SUMIF(J12:J94,K99,AB12:AB94)</f>
        <v>0</v>
      </c>
    </row>
    <row r="100">
      <c r="U100">
        <f>+U97+U98*112.07+U99*130</f>
        <v>16743.639080123947</v>
      </c>
    </row>
    <row r="101"/>
    <row r="102"/>
    <row r="103"/>
  </sheetData>
  <mergeCells count="13">
    <mergeCell ref="D6:F6"/>
    <mergeCell ref="J6:O6"/>
    <mergeCell ref="S6:W6"/>
    <mergeCell ref="B4:C4"/>
    <mergeCell ref="D5:F5"/>
    <mergeCell ref="J5:O5"/>
    <mergeCell ref="S5:W5"/>
    <mergeCell ref="D7:F7"/>
    <mergeCell ref="J7:O7"/>
    <mergeCell ref="S7:W7"/>
    <mergeCell ref="D8:F8"/>
    <mergeCell ref="J8:O8"/>
    <mergeCell ref="S8:W8"/>
  </mergeCells>
  <hyperlinks>
    <hyperlink ref="S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B1:AI103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38"/>
  <sheetViews>
    <sheetView workbookViewId="0" rightToLeft="0"/>
  </sheetViews>
  <sheetData>
    <row r="1" ht="7.5" customHeight="1">
      <c r="A1">
        <v>2</v>
      </c>
      <c r="B1">
        <v>5</v>
      </c>
      <c r="C1">
        <v>12</v>
      </c>
      <c r="D1">
        <v>25</v>
      </c>
      <c r="E1">
        <v>15</v>
      </c>
      <c r="F1">
        <v>15</v>
      </c>
      <c r="G1">
        <v>5</v>
      </c>
      <c r="H1">
        <v>7.5</v>
      </c>
      <c r="I1">
        <v>7.5</v>
      </c>
      <c r="J1">
        <v>7.5</v>
      </c>
      <c r="K1">
        <v>10</v>
      </c>
      <c r="L1">
        <v>7.5</v>
      </c>
      <c r="M1">
        <v>10</v>
      </c>
      <c r="O1">
        <v>10</v>
      </c>
      <c r="P1">
        <v>10</v>
      </c>
      <c r="Q1">
        <v>10</v>
      </c>
      <c r="R1">
        <v>5</v>
      </c>
      <c r="S1">
        <v>7.5</v>
      </c>
      <c r="T1">
        <v>5</v>
      </c>
      <c r="U1">
        <v>10</v>
      </c>
      <c r="V1">
        <v>7.5</v>
      </c>
      <c r="W1">
        <v>10</v>
      </c>
      <c r="X1">
        <v>2</v>
      </c>
    </row>
    <row r="2" ht="26.25" customHeight="1">
      <c r="B2" t="s">
        <v>0</v>
      </c>
      <c r="F2" t="s">
        <v>101</v>
      </c>
      <c r="R2" t="s">
        <v>2</v>
      </c>
    </row>
    <row r="3">
      <c r="B3" t="s">
        <v>3</v>
      </c>
      <c r="F3" t="s">
        <v>257</v>
      </c>
      <c r="R3" t="s">
        <v>5</v>
      </c>
    </row>
    <row r="4">
      <c r="B4" t="s">
        <f>Summary!B4</f>
        <v>6</v>
      </c>
    </row>
    <row r="5" ht="16.5" customHeight="1">
      <c r="B5" t="s">
        <v>103</v>
      </c>
      <c r="D5" t="s">
        <f>Summary!$C5</f>
        <v>8</v>
      </c>
      <c r="F5" t="s">
        <v>258</v>
      </c>
      <c r="I5" t="s">
        <f>Summary!$I5</f>
        <v>10</v>
      </c>
      <c r="P5" t="s">
        <v>11</v>
      </c>
      <c r="R5" t="s">
        <f>Summary!$M5</f>
        <v>12</v>
      </c>
    </row>
    <row r="6" ht="17.1" customHeight="1">
      <c r="B6" t="s">
        <v>13</v>
      </c>
      <c r="D6" t="s">
        <f>Summary!$C6</f>
        <v>14</v>
      </c>
      <c r="F6" t="s">
        <v>15</v>
      </c>
      <c r="I6" t="s">
        <f>Summary!$I6</f>
        <v>16</v>
      </c>
      <c r="P6" t="s">
        <v>17</v>
      </c>
      <c r="R6">
        <f>Summary!$M6</f>
        <v>1</v>
      </c>
    </row>
    <row r="7" ht="17.1" customHeight="1">
      <c r="B7" t="s">
        <v>18</v>
      </c>
      <c r="D7" t="s">
        <f>Summary!$C7</f>
        <v>19</v>
      </c>
      <c r="F7" t="s">
        <v>20</v>
      </c>
      <c r="I7" t="s">
        <f>Summary!$I7</f>
        <v>21</v>
      </c>
      <c r="P7" t="s">
        <v>259</v>
      </c>
      <c r="R7" t="s">
        <f>Summary!$M7</f>
        <v>23</v>
      </c>
    </row>
    <row r="8" ht="17.1" customHeight="1">
      <c r="B8" t="s">
        <v>24</v>
      </c>
      <c r="D8" s="1">
        <f>Summary!$C8</f>
        <v>42782</v>
      </c>
      <c r="F8" t="s">
        <v>25</v>
      </c>
      <c r="I8" t="s">
        <f>Summary!$I8</f>
        <v>26</v>
      </c>
      <c r="P8" t="s">
        <v>27</v>
      </c>
      <c r="R8" t="s">
        <f>Summary!$M8</f>
        <v>28</v>
      </c>
    </row>
    <row r="9" ht="12" customHeight="1"/>
    <row r="10" ht="15" customHeight="1">
      <c r="D10" s="2" t="s">
        <v>105</v>
      </c>
      <c r="K10" t="s">
        <v>260</v>
      </c>
      <c r="S10" t="s">
        <v>261</v>
      </c>
      <c r="Z10" t="s">
        <v>107</v>
      </c>
    </row>
    <row r="11" ht="145.5" customHeight="1">
      <c r="B11" s="2" t="s">
        <v>262</v>
      </c>
      <c r="C11" s="2" t="s">
        <v>110</v>
      </c>
      <c r="D11" t="s">
        <v>263</v>
      </c>
      <c r="E11" t="s">
        <v>264</v>
      </c>
      <c r="F11" t="s">
        <v>265</v>
      </c>
      <c r="G11" t="s">
        <v>266</v>
      </c>
      <c r="H11" t="s">
        <v>267</v>
      </c>
      <c r="I11" t="s">
        <v>268</v>
      </c>
      <c r="J11" t="s">
        <v>269</v>
      </c>
      <c r="K11" t="s">
        <v>270</v>
      </c>
      <c r="L11" t="s">
        <v>271</v>
      </c>
      <c r="M11" t="s">
        <v>272</v>
      </c>
      <c r="N11" t="s">
        <v>273</v>
      </c>
      <c r="O11" t="s">
        <v>274</v>
      </c>
      <c r="P11" t="s">
        <v>275</v>
      </c>
      <c r="Q11" t="s">
        <v>276</v>
      </c>
      <c r="R11" t="s">
        <v>277</v>
      </c>
      <c r="S11" t="s">
        <v>278</v>
      </c>
      <c r="T11" t="s">
        <v>127</v>
      </c>
      <c r="U11" t="s">
        <v>279</v>
      </c>
      <c r="V11" t="s">
        <v>280</v>
      </c>
      <c r="W11" t="s">
        <v>281</v>
      </c>
      <c r="Y11" t="s">
        <v>282</v>
      </c>
      <c r="Z11" t="s">
        <v>283</v>
      </c>
      <c r="AA11" t="s">
        <v>284</v>
      </c>
      <c r="AB11" t="s">
        <v>285</v>
      </c>
      <c r="AC11" t="s">
        <v>286</v>
      </c>
    </row>
    <row r="12" hidden="1" ht="26.100000000000005" customHeight="1">
      <c r="O12" s="2">
        <f>IF(I12&gt;0, ((J12*K12*(1+L12) + M12)*H12/I12/3600)+N12, 0)</f>
        <v>0</v>
      </c>
      <c r="Q12" s="2">
        <f>IF(I12&gt;0,((J12*K12*(1+L12) + M12+ P12)*H12/I12/3600)+N12, 0)</f>
        <v>0</v>
      </c>
      <c r="U12" s="2">
        <f>Q12*S12*T12</f>
        <v>0</v>
      </c>
      <c r="W12" s="2">
        <f>U12*(1/(1-V12)-1)</f>
        <v>0</v>
      </c>
      <c r="Y12" s="2">
        <f>IF(I12&gt;0, J12*K12*(L12+1)*H12/I12/3600*S12*T12, 0)</f>
        <v>0</v>
      </c>
      <c r="Z12" s="2">
        <f>IF(I12&gt;0, M12*H12/I12/3600*S12*T12, 0)</f>
        <v>0</v>
      </c>
      <c r="AA12" s="2" t="s">
        <f>IF(I12&gt;0,N12*S12*T12,"")</f>
        <v>287</v>
      </c>
      <c r="AB12" s="2">
        <f>O12*S12*T12</f>
        <v>0</v>
      </c>
      <c r="AC12" s="2">
        <f>IF(I12&gt;0, P12*H12/I12/3600*S12*T12, 0)</f>
        <v>0</v>
      </c>
    </row>
    <row r="13" ht="26.100000000000005" customHeight="1">
      <c r="C13" s="4" t="s">
        <v>139</v>
      </c>
      <c r="D13" t="s">
        <v>288</v>
      </c>
      <c r="E13" t="s">
        <v>289</v>
      </c>
      <c r="F13" t="s">
        <v>290</v>
      </c>
      <c r="G13" s="4" t="s">
        <v>33</v>
      </c>
      <c r="H13">
        <v>36</v>
      </c>
      <c r="I13">
        <v>1</v>
      </c>
      <c r="J13" s="2">
        <v>2</v>
      </c>
      <c r="K13" s="2">
        <v>1366</v>
      </c>
      <c r="L13" s="9">
        <v>0.25</v>
      </c>
      <c r="M13">
        <v>783</v>
      </c>
      <c r="N13" s="2">
        <f>+K13*0.4/60</f>
        <v>9.106666666666666</v>
      </c>
      <c r="O13" s="2">
        <f>IF(I13&gt;0, ((J13*K13*(1+L13) + M13)*H13/I13/3600)+N13, 0)</f>
        <v>51.08666666666666</v>
      </c>
      <c r="P13" s="10">
        <f>2115</f>
        <v>2115</v>
      </c>
      <c r="Q13" s="2">
        <f>IF(I13&gt;0,((J13*K13*(1+L13) + M13+ P13)*H13/I13/3600)+N13, 0)</f>
        <v>72.23666666666666</v>
      </c>
      <c r="R13" s="4" t="s">
        <v>33</v>
      </c>
      <c r="S13" s="2">
        <v>1</v>
      </c>
      <c r="T13">
        <v>1</v>
      </c>
      <c r="U13" s="2">
        <f>Q13*S13*T13</f>
        <v>72.23666666666666</v>
      </c>
      <c r="V13" s="7">
        <v>0.005</v>
      </c>
      <c r="W13" s="2">
        <f>U13*(1/(1-V13)-1)</f>
        <v>0.3629983249581175</v>
      </c>
    </row>
    <row r="14" ht="26.100000000000005" customHeight="1">
      <c r="C14" s="4" t="s">
        <v>291</v>
      </c>
      <c r="D14" t="s">
        <v>288</v>
      </c>
      <c r="E14" t="s">
        <v>292</v>
      </c>
      <c r="F14" t="s">
        <v>290</v>
      </c>
      <c r="G14" s="4" t="s">
        <v>33</v>
      </c>
      <c r="H14">
        <v>66</v>
      </c>
      <c r="I14">
        <v>1</v>
      </c>
      <c r="J14" s="2">
        <v>3</v>
      </c>
      <c r="K14" s="2">
        <v>1366</v>
      </c>
      <c r="L14" s="9">
        <v>0.25</v>
      </c>
      <c r="M14">
        <v>783</v>
      </c>
      <c r="N14" s="2">
        <f>+K14*0.4/60</f>
        <v>9.106666666666666</v>
      </c>
      <c r="O14" s="2">
        <f>IF(I14&gt;0, ((J14*K14*(1+L14) + M14)*H14/I14/3600)+N14, 0)</f>
        <v>117.37416666666667</v>
      </c>
      <c r="P14" s="10">
        <v>3915</v>
      </c>
      <c r="Q14" s="2">
        <f>IF(I14&gt;0,((J14*K14*(1+L14) + M14+ P14)*H14/I14/3600)+N14, 0)</f>
        <v>189.14916666666664</v>
      </c>
      <c r="R14" s="4" t="s">
        <v>33</v>
      </c>
      <c r="S14" s="2">
        <v>1</v>
      </c>
      <c r="T14">
        <v>1</v>
      </c>
      <c r="U14" s="2">
        <f>Q14*S14*T14</f>
        <v>189.14916666666664</v>
      </c>
      <c r="V14" s="7">
        <v>0.005</v>
      </c>
      <c r="W14" s="2">
        <f>U14*(1/(1-V14)-1)</f>
        <v>0.9504983249581069</v>
      </c>
      <c r="Y14" s="2">
        <f>IF(I14&gt;0, J14*K14*(L14+1)*H14/I14/3600*S14*T14, 0)</f>
        <v>93.9125</v>
      </c>
      <c r="Z14" s="2">
        <f>IF(I14&gt;0, M14*H14/I14/3600*S14*T14, 0)</f>
        <v>14.355</v>
      </c>
      <c r="AA14" s="2">
        <f>IF(I14&gt;0,N14*S14*T14,"")</f>
        <v>9.106666666666666</v>
      </c>
      <c r="AB14" s="2">
        <f>O14*S14*T14</f>
        <v>117.37416666666667</v>
      </c>
      <c r="AC14" s="2">
        <f>IF(I14&gt;0, P14*H14/I14/3600*S14*T14, 0)</f>
        <v>71.775</v>
      </c>
    </row>
    <row r="15" ht="26.100000000000005" customHeight="1">
      <c r="C15" s="4" t="s">
        <v>293</v>
      </c>
      <c r="D15" t="s">
        <v>294</v>
      </c>
      <c r="E15" t="s">
        <v>292</v>
      </c>
      <c r="F15" t="s">
        <v>290</v>
      </c>
      <c r="G15" s="4" t="s">
        <v>33</v>
      </c>
      <c r="H15">
        <f>13/2</f>
        <v>6.5</v>
      </c>
      <c r="I15">
        <v>1</v>
      </c>
      <c r="J15" s="2">
        <v>1</v>
      </c>
      <c r="K15" s="2">
        <v>1366</v>
      </c>
      <c r="L15" s="9">
        <v>0.25</v>
      </c>
      <c r="M15">
        <v>7312</v>
      </c>
      <c r="O15" s="2">
        <f>IF(I15&gt;0, ((J15*K15*(1+L15) + M15)*H15/I15/3600)+N15, 0)</f>
        <v>16.285208333333333</v>
      </c>
      <c r="P15" s="10">
        <v>7312</v>
      </c>
      <c r="Q15" s="2">
        <f>IF(I15&gt;0,((J15*K15*(1+L15) + M15+ P15)*H15/I15/3600)+N15, 0)</f>
        <v>29.487430555555555</v>
      </c>
      <c r="R15" s="4" t="s">
        <v>33</v>
      </c>
      <c r="S15" s="2">
        <v>1</v>
      </c>
      <c r="T15">
        <v>1</v>
      </c>
      <c r="U15" s="2">
        <f>Q15*S15*T15</f>
        <v>29.487430555555555</v>
      </c>
      <c r="V15" s="7">
        <v>0.005</v>
      </c>
      <c r="W15" s="2">
        <f>U15*(1/(1-V15)-1)</f>
        <v>0.14817804299273885</v>
      </c>
      <c r="Y15" s="2">
        <f>IF(I15&gt;0, J15*K15*(L15+1)*H15/I15/3600*S15*T15, 0)</f>
        <v>3.082986111111111</v>
      </c>
      <c r="Z15" s="2">
        <f>IF(I15&gt;0, M15*H15/I15/3600*S15*T15, 0)</f>
        <v>13.202222222222222</v>
      </c>
      <c r="AA15" s="2">
        <f>IF(I15&gt;0,N15*S15*T15,"")</f>
        <v>0</v>
      </c>
      <c r="AB15" s="2">
        <f>O15*S15*T15</f>
        <v>16.285208333333333</v>
      </c>
      <c r="AC15" s="2">
        <f>IF(I15&gt;0, P15*H15/I15/3600*S15*T15, 0)</f>
        <v>13.202222222222222</v>
      </c>
    </row>
    <row r="16" ht="26.100000000000005" customHeight="1">
      <c r="C16" s="4" t="s">
        <v>293</v>
      </c>
      <c r="D16" t="s">
        <v>295</v>
      </c>
      <c r="E16" t="s">
        <v>292</v>
      </c>
      <c r="F16" t="s">
        <v>290</v>
      </c>
      <c r="G16" s="4" t="s">
        <v>33</v>
      </c>
      <c r="H16">
        <v>43.2</v>
      </c>
      <c r="I16">
        <v>1</v>
      </c>
      <c r="J16" s="2">
        <v>1</v>
      </c>
      <c r="K16" s="2">
        <v>1366</v>
      </c>
      <c r="L16" s="9">
        <v>0.25</v>
      </c>
      <c r="M16">
        <v>2297</v>
      </c>
      <c r="N16" s="2">
        <f>+K16*0.4/60</f>
        <v>9.106666666666666</v>
      </c>
      <c r="O16" s="2">
        <f>IF(I16&gt;0, ((J16*K16*(1+L16) + M16)*H16/I16/3600)+N16, 0)</f>
        <v>57.16066666666667</v>
      </c>
      <c r="P16" s="10">
        <v>3915</v>
      </c>
      <c r="Q16" s="2">
        <f>IF(I16&gt;0,((J16*K16*(1+L16) + M16+ P16)*H16/I16/3600)+N16, 0)</f>
        <v>104.14066666666668</v>
      </c>
      <c r="R16" s="4" t="s">
        <v>33</v>
      </c>
      <c r="S16" s="2">
        <v>1</v>
      </c>
      <c r="T16">
        <v>1</v>
      </c>
      <c r="U16" s="2">
        <f>Q16*S16*T16</f>
        <v>104.14066666666668</v>
      </c>
      <c r="V16" s="7">
        <v>0.005</v>
      </c>
      <c r="W16" s="2">
        <f>U16*(1/(1-V16)-1)</f>
        <v>0.5233199329983157</v>
      </c>
    </row>
    <row r="17" ht="26.100000000000005" customHeight="1">
      <c r="C17" s="4" t="s">
        <v>296</v>
      </c>
      <c r="D17" t="s">
        <v>294</v>
      </c>
      <c r="E17" t="s">
        <v>292</v>
      </c>
      <c r="F17" t="s">
        <v>290</v>
      </c>
      <c r="G17" s="4" t="s">
        <v>33</v>
      </c>
      <c r="H17">
        <v>5.1</v>
      </c>
      <c r="I17">
        <v>1</v>
      </c>
      <c r="J17" s="2">
        <v>1</v>
      </c>
      <c r="K17" s="2">
        <v>1366</v>
      </c>
      <c r="L17" s="9">
        <v>0.25</v>
      </c>
      <c r="M17">
        <v>7312</v>
      </c>
      <c r="O17" s="2">
        <f>IF(I17&gt;0, ((J17*K17*(1+L17) + M17)*H17/I17/3600)+N17, 0)</f>
        <v>12.777624999999999</v>
      </c>
      <c r="P17" s="10">
        <v>7312</v>
      </c>
      <c r="Q17" s="2">
        <f>IF(I17&gt;0,((J17*K17*(1+L17) + M17+ P17)*H17/I17/3600)+N17, 0)</f>
        <v>23.136291666666665</v>
      </c>
      <c r="R17" s="4" t="s">
        <v>33</v>
      </c>
      <c r="S17" s="2">
        <v>1</v>
      </c>
      <c r="T17">
        <v>1</v>
      </c>
      <c r="U17" s="2">
        <f>Q17*S17*T17</f>
        <v>23.136291666666665</v>
      </c>
      <c r="V17" s="7">
        <v>0.005</v>
      </c>
      <c r="W17" s="2">
        <f>U17*(1/(1-V17)-1)</f>
        <v>0.11626277219430278</v>
      </c>
      <c r="Y17" s="2">
        <f>IF(I17&gt;0, J17*K17*(L17+1)*H17/I17/3600*S17*T17, 0)</f>
        <v>2.4189583333333333</v>
      </c>
      <c r="Z17" s="2">
        <f>IF(I17&gt;0, M17*H17/I17/3600*S17*T17, 0)</f>
        <v>10.358666666666666</v>
      </c>
      <c r="AA17" s="2">
        <f>IF(I17&gt;0,N17*S17*T17,"")</f>
        <v>0</v>
      </c>
      <c r="AB17" s="2">
        <f>O17*S17*T17</f>
        <v>12.777624999999999</v>
      </c>
      <c r="AC17" s="2">
        <f>IF(I17&gt;0, P17*H17/I17/3600*S17*T17, 0)</f>
        <v>10.358666666666666</v>
      </c>
    </row>
    <row r="18" ht="26.100000000000005" customHeight="1">
      <c r="C18" s="4" t="s">
        <v>296</v>
      </c>
      <c r="D18" t="s">
        <v>295</v>
      </c>
      <c r="E18" t="s">
        <v>292</v>
      </c>
      <c r="F18" t="s">
        <v>290</v>
      </c>
      <c r="G18" s="4" t="s">
        <v>33</v>
      </c>
      <c r="H18">
        <v>40.59</v>
      </c>
      <c r="I18">
        <v>1</v>
      </c>
      <c r="J18" s="2">
        <v>1</v>
      </c>
      <c r="K18" s="2">
        <v>1366</v>
      </c>
      <c r="L18" s="9">
        <v>0.25</v>
      </c>
      <c r="M18">
        <v>2297</v>
      </c>
      <c r="N18" s="2">
        <f>+K18*0.4/60</f>
        <v>9.106666666666666</v>
      </c>
      <c r="O18" s="2">
        <f>IF(I18&gt;0, ((J18*K18*(1+L18) + M18)*H18/I18/3600)+N18, 0)</f>
        <v>54.257404166666674</v>
      </c>
      <c r="P18" s="10">
        <v>3915</v>
      </c>
      <c r="Q18" s="2">
        <f>IF(I18&gt;0,((J18*K18*(1+L18) + M18+ P18)*H18/I18/3600)+N18, 0)</f>
        <v>98.39902916666666</v>
      </c>
      <c r="R18" s="4" t="s">
        <v>33</v>
      </c>
      <c r="S18" s="2">
        <v>1</v>
      </c>
      <c r="T18">
        <v>1</v>
      </c>
      <c r="U18" s="2">
        <f>Q18*S18*T18</f>
        <v>98.39902916666666</v>
      </c>
      <c r="V18" s="7">
        <v>0.005</v>
      </c>
      <c r="W18" s="2">
        <f>U18*(1/(1-V18)-1)</f>
        <v>0.49446748324957246</v>
      </c>
    </row>
    <row r="19" ht="26.100000000000005" customHeight="1">
      <c r="C19" s="4" t="s">
        <v>297</v>
      </c>
      <c r="D19" t="s">
        <v>294</v>
      </c>
      <c r="E19" t="s">
        <v>292</v>
      </c>
      <c r="F19" t="s">
        <v>290</v>
      </c>
      <c r="G19" s="4" t="s">
        <v>33</v>
      </c>
      <c r="H19">
        <f>84.9/6</f>
        <v>14.15</v>
      </c>
      <c r="I19">
        <v>1</v>
      </c>
      <c r="J19" s="2">
        <v>1</v>
      </c>
      <c r="K19" s="2">
        <v>1366</v>
      </c>
      <c r="L19" s="9">
        <v>0.25</v>
      </c>
      <c r="M19">
        <v>7312</v>
      </c>
      <c r="O19" s="2">
        <f>IF(I19&gt;0, ((J19*K19*(1+L19) + M19)*H19/I19/3600)+N19, 0)</f>
        <v>35.45164583333334</v>
      </c>
      <c r="P19" s="10">
        <v>7312</v>
      </c>
      <c r="Q19" s="2">
        <f>IF(I19&gt;0,((J19*K19*(1+L19) + M19+ P19)*H19/I19/3600)+N19, 0)</f>
        <v>64.19186805555556</v>
      </c>
      <c r="R19" s="4" t="s">
        <v>33</v>
      </c>
      <c r="S19" s="2">
        <v>1</v>
      </c>
      <c r="T19">
        <v>1</v>
      </c>
      <c r="U19" s="2">
        <f>Q19*S19*T19</f>
        <v>64.19186805555556</v>
      </c>
      <c r="V19" s="7">
        <v>0.005</v>
      </c>
      <c r="W19" s="2">
        <f>U19*(1/(1-V19)-1)</f>
        <v>0.32257220128419306</v>
      </c>
      <c r="Y19" s="2">
        <f>IF(I19&gt;0, J19*K19*(L19+1)*H19/I19/3600*S19*T19, 0)</f>
        <v>6.711423611111111</v>
      </c>
      <c r="Z19" s="2">
        <f>IF(I19&gt;0, M19*H19/I19/3600*S19*T19, 0)</f>
        <v>28.740222222222222</v>
      </c>
      <c r="AA19" s="2">
        <f>IF(I19&gt;0,N19*S19*T19,"")</f>
        <v>0</v>
      </c>
      <c r="AB19" s="2">
        <f>O19*S19*T19</f>
        <v>35.45164583333334</v>
      </c>
      <c r="AC19" s="2">
        <f>IF(I19&gt;0, P19*H19/I19/3600*S19*T19, 0)</f>
        <v>28.740222222222222</v>
      </c>
    </row>
    <row r="20" ht="26.100000000000005" customHeight="1">
      <c r="C20" s="4" t="s">
        <v>297</v>
      </c>
      <c r="D20" t="s">
        <v>295</v>
      </c>
      <c r="E20" t="s">
        <v>292</v>
      </c>
      <c r="F20" t="s">
        <v>290</v>
      </c>
      <c r="G20" s="4" t="s">
        <v>33</v>
      </c>
      <c r="H20">
        <v>59</v>
      </c>
      <c r="I20">
        <v>1</v>
      </c>
      <c r="J20" s="2">
        <v>2</v>
      </c>
      <c r="K20" s="2">
        <v>1366</v>
      </c>
      <c r="L20" s="9">
        <v>0.25</v>
      </c>
      <c r="M20">
        <v>2297</v>
      </c>
      <c r="N20" s="2">
        <f>+K20*0.4/60</f>
        <v>9.106666666666666</v>
      </c>
      <c r="O20" s="2">
        <f>IF(I20&gt;0, ((J20*K20*(1+L20) + M20)*H20/I20/3600)+N20, 0)</f>
        <v>102.72</v>
      </c>
      <c r="P20" s="10">
        <v>3915</v>
      </c>
      <c r="Q20" s="2">
        <f>IF(I20&gt;0,((J20*K20*(1+L20) + M20+ P20)*H20/I20/3600)+N20, 0)</f>
        <v>166.8825</v>
      </c>
      <c r="R20" s="4" t="s">
        <v>33</v>
      </c>
      <c r="S20" s="2">
        <v>1</v>
      </c>
      <c r="T20">
        <v>1</v>
      </c>
      <c r="U20" s="2">
        <f>Q20*S20*T20</f>
        <v>166.8825</v>
      </c>
      <c r="V20" s="7">
        <v>0.005</v>
      </c>
      <c r="W20" s="2">
        <f>U20*(1/(1-V20)-1)</f>
        <v>0.838605527638176</v>
      </c>
    </row>
    <row r="21" ht="26.100000000000005" customHeight="1">
      <c r="C21" s="4" t="s">
        <v>298</v>
      </c>
      <c r="D21" t="s">
        <v>288</v>
      </c>
      <c r="E21" t="s">
        <v>299</v>
      </c>
      <c r="F21" t="s">
        <v>290</v>
      </c>
      <c r="G21" s="4" t="s">
        <v>33</v>
      </c>
      <c r="H21">
        <v>56</v>
      </c>
      <c r="I21">
        <v>1</v>
      </c>
      <c r="J21" s="2">
        <v>1</v>
      </c>
      <c r="K21" s="2">
        <v>1366</v>
      </c>
      <c r="L21" s="9">
        <v>0.25</v>
      </c>
      <c r="M21">
        <v>783</v>
      </c>
      <c r="N21" s="2">
        <f>+K21*0.4/60</f>
        <v>9.106666666666666</v>
      </c>
      <c r="O21" s="2">
        <f>IF(I21&gt;0, ((J21*K21*(1+L21) + M21)*H21/I21/3600)+N21, 0)</f>
        <v>47.84777777777778</v>
      </c>
      <c r="P21" s="10">
        <v>2115</v>
      </c>
      <c r="Q21" s="2">
        <f>IF(I21&gt;0,((J21*K21*(1+L21) + M21+ P21)*H21/I21/3600)+N21, 0)</f>
        <v>80.74777777777778</v>
      </c>
      <c r="R21" s="4" t="s">
        <v>33</v>
      </c>
      <c r="S21" s="2">
        <v>1</v>
      </c>
      <c r="T21">
        <v>1</v>
      </c>
      <c r="U21" s="2">
        <f>Q21*S21*T21</f>
        <v>80.74777777777778</v>
      </c>
      <c r="V21" s="7">
        <v>0.005</v>
      </c>
      <c r="W21" s="2">
        <f>U21*(1/(1-V21)-1)</f>
        <v>0.4057677275265143</v>
      </c>
    </row>
    <row r="22" ht="26.100000000000005" customHeight="1">
      <c r="C22" s="4" t="s">
        <v>300</v>
      </c>
      <c r="D22" t="s">
        <v>288</v>
      </c>
      <c r="E22" t="s">
        <v>292</v>
      </c>
      <c r="F22" t="s">
        <v>290</v>
      </c>
      <c r="G22" s="4" t="s">
        <v>33</v>
      </c>
      <c r="H22">
        <v>74.8</v>
      </c>
      <c r="I22">
        <v>1</v>
      </c>
      <c r="J22" s="2">
        <v>2</v>
      </c>
      <c r="K22" s="2">
        <v>1366</v>
      </c>
      <c r="L22" s="9">
        <v>0.25</v>
      </c>
      <c r="M22">
        <v>2297</v>
      </c>
      <c r="N22" s="2">
        <f>+K22*0.4/60</f>
        <v>9.106666666666666</v>
      </c>
      <c r="O22" s="2">
        <f>IF(I22&gt;0, ((J22*K22*(1+L22) + M22)*H22/I22/3600)+N22, 0)</f>
        <v>127.78933333333333</v>
      </c>
      <c r="P22" s="10">
        <v>3915</v>
      </c>
      <c r="Q22" s="2">
        <f>IF(I22&gt;0,((J22*K22*(1+L22) + M22+ P22)*H22/I22/3600)+N22, 0)</f>
        <v>209.1343333333333</v>
      </c>
      <c r="R22" s="4" t="s">
        <v>33</v>
      </c>
      <c r="S22" s="2">
        <v>1</v>
      </c>
      <c r="T22">
        <v>1</v>
      </c>
      <c r="U22" s="2">
        <f>Q22*S22*T22</f>
        <v>209.1343333333333</v>
      </c>
      <c r="V22" s="7">
        <v>0.005</v>
      </c>
      <c r="W22" s="2">
        <f>U22*(1/(1-V22)-1)</f>
        <v>1.0509262981574352</v>
      </c>
      <c r="Y22" s="2">
        <f>IF(I22&gt;0, J22*K22*(L22+1)*H22/I22/3600*S22*T22, 0)</f>
        <v>70.95611111111111</v>
      </c>
      <c r="Z22" s="2">
        <f>IF(I22&gt;0, M22*H22/I22/3600*S22*T22, 0)</f>
        <v>47.72655555555556</v>
      </c>
      <c r="AA22" s="2">
        <f>IF(I22&gt;0,N22*S22*T22,"")</f>
        <v>9.106666666666666</v>
      </c>
      <c r="AB22" s="2">
        <f>O22*S22*T22</f>
        <v>127.78933333333333</v>
      </c>
      <c r="AC22" s="2">
        <f>IF(I22&gt;0, P22*H22/I22/3600*S22*T22, 0)</f>
        <v>81.345</v>
      </c>
    </row>
    <row r="23" ht="26.100000000000005" customHeight="1">
      <c r="C23" s="4" t="s">
        <v>301</v>
      </c>
      <c r="D23" t="s">
        <v>288</v>
      </c>
      <c r="E23" t="s">
        <v>175</v>
      </c>
      <c r="F23" t="s">
        <v>290</v>
      </c>
      <c r="G23" s="4" t="s">
        <v>33</v>
      </c>
      <c r="H23">
        <v>29.9</v>
      </c>
      <c r="I23">
        <v>1</v>
      </c>
      <c r="J23" s="2">
        <v>2</v>
      </c>
      <c r="K23" s="2">
        <v>2443</v>
      </c>
      <c r="L23" s="9">
        <v>0.25</v>
      </c>
      <c r="M23">
        <v>2297</v>
      </c>
      <c r="N23" s="2">
        <f>+K23*0.4/60</f>
        <v>16.28666666666667</v>
      </c>
      <c r="O23" s="2">
        <f>IF(I23&gt;0, ((J23*K23*(1+L23) + M23)*H23/I23/3600)+N23, 0)</f>
        <v>86.09070833333334</v>
      </c>
      <c r="P23" s="10">
        <v>4175</v>
      </c>
      <c r="Q23" s="2">
        <f>IF(I23&gt;0,((J23*K23*(1+L23) + M23+ P23)*H23/I23/3600)+N23, 0)</f>
        <v>120.76640277777778</v>
      </c>
      <c r="R23" s="4" t="s">
        <v>33</v>
      </c>
      <c r="S23" s="2">
        <v>1</v>
      </c>
      <c r="T23">
        <v>1</v>
      </c>
      <c r="U23" s="2">
        <f>Q23*S23*T23</f>
        <v>120.76640277777778</v>
      </c>
      <c r="V23" s="7">
        <v>0.005</v>
      </c>
      <c r="W23" s="2">
        <f>U23*(1/(1-V23)-1)</f>
        <v>0.6068663456169631</v>
      </c>
    </row>
    <row r="24" ht="26.100000000000005" customHeight="1">
      <c r="C24" s="4" t="s">
        <v>302</v>
      </c>
      <c r="D24" t="s">
        <v>288</v>
      </c>
      <c r="E24" t="s">
        <v>299</v>
      </c>
      <c r="F24" t="s">
        <v>290</v>
      </c>
      <c r="G24" s="4" t="s">
        <v>33</v>
      </c>
      <c r="H24">
        <v>15</v>
      </c>
      <c r="I24">
        <v>1</v>
      </c>
      <c r="J24" s="2">
        <v>1</v>
      </c>
      <c r="K24" s="2">
        <v>1366</v>
      </c>
      <c r="L24" s="9">
        <v>0.25</v>
      </c>
      <c r="M24">
        <v>783</v>
      </c>
      <c r="N24" s="2">
        <f>+K24*0.4/60</f>
        <v>9.106666666666666</v>
      </c>
      <c r="O24" s="2">
        <f>IF(I24&gt;0, ((J24*K24*(1+L24) + M24)*H24/I24/3600)+N24, 0)</f>
        <v>19.48375</v>
      </c>
      <c r="P24" s="10">
        <v>2115</v>
      </c>
      <c r="Q24" s="2">
        <f>IF(I24&gt;0,((J24*K24*(1+L24) + M24+ P24)*H24/I24/3600)+N24, 0)</f>
        <v>28.29625</v>
      </c>
      <c r="R24" s="4" t="s">
        <v>33</v>
      </c>
      <c r="S24" s="2">
        <v>1</v>
      </c>
      <c r="T24">
        <v>1</v>
      </c>
      <c r="U24" s="2">
        <f>Q24*S24*T24</f>
        <v>28.29625</v>
      </c>
      <c r="V24" s="7">
        <v>0.005</v>
      </c>
      <c r="W24" s="2">
        <f>U24*(1/(1-V24)-1)</f>
        <v>0.14219221105527385</v>
      </c>
    </row>
    <row r="25" ht="26.100000000000005" customHeight="1">
      <c r="C25" s="4" t="s">
        <v>194</v>
      </c>
      <c r="D25" t="s">
        <v>288</v>
      </c>
      <c r="E25" t="s">
        <v>299</v>
      </c>
      <c r="F25" t="s">
        <v>290</v>
      </c>
      <c r="G25" s="4" t="s">
        <v>33</v>
      </c>
      <c r="H25">
        <v>31</v>
      </c>
      <c r="I25">
        <v>1</v>
      </c>
      <c r="J25" s="2">
        <v>1</v>
      </c>
      <c r="K25" s="2">
        <v>1366</v>
      </c>
      <c r="L25" s="9">
        <v>0.25</v>
      </c>
      <c r="M25">
        <v>783</v>
      </c>
      <c r="N25" s="2">
        <f>+K25*0.4/60</f>
        <v>9.106666666666666</v>
      </c>
      <c r="O25" s="2">
        <f>IF(I25&gt;0, ((J25*K25*(1+L25) + M25)*H25/I25/3600)+N25, 0)</f>
        <v>30.55263888888889</v>
      </c>
      <c r="P25" s="10">
        <v>2115</v>
      </c>
      <c r="Q25" s="2">
        <f>IF(I25&gt;0,((J25*K25*(1+L25) + M25+ P25)*H25/I25/3600)+N25, 0)</f>
        <v>48.765138888888885</v>
      </c>
      <c r="R25" s="4" t="s">
        <v>33</v>
      </c>
      <c r="S25" s="2">
        <v>1</v>
      </c>
      <c r="T25">
        <v>1</v>
      </c>
      <c r="U25" s="2">
        <f>Q25*S25*T25</f>
        <v>48.765138888888885</v>
      </c>
      <c r="V25" s="7">
        <v>0.005</v>
      </c>
      <c r="W25" s="2">
        <f>U25*(1/(1-V25)-1)</f>
        <v>0.24505094919039205</v>
      </c>
    </row>
    <row r="26" ht="26.100000000000005" customHeight="1">
      <c r="C26" s="4" t="s">
        <v>212</v>
      </c>
      <c r="D26" t="s">
        <v>303</v>
      </c>
      <c r="E26" t="s">
        <v>175</v>
      </c>
      <c r="F26" t="s">
        <v>290</v>
      </c>
      <c r="G26" s="4" t="s">
        <v>33</v>
      </c>
      <c r="H26">
        <v>115.3</v>
      </c>
      <c r="I26">
        <v>1</v>
      </c>
      <c r="J26" s="2">
        <v>4</v>
      </c>
      <c r="K26" s="2">
        <v>2443</v>
      </c>
      <c r="L26" s="9">
        <v>0.25</v>
      </c>
      <c r="M26">
        <v>2297</v>
      </c>
      <c r="N26" s="2">
        <f>+K26*0.4/60</f>
        <v>16.28666666666667</v>
      </c>
      <c r="O26" s="2">
        <f>IF(I26&gt;0, ((J26*K26*(1+L26) + M26)*H26/I26/3600)+N26, 0)</f>
        <v>481.07377777777776</v>
      </c>
      <c r="P26" s="10">
        <v>4175</v>
      </c>
      <c r="Q26" s="2">
        <f>IF(I26&gt;0,((J26*K26*(1+L26) + M26+ P26)*H26/I26/3600)+N26, 0)</f>
        <v>614.78975</v>
      </c>
      <c r="R26" s="4" t="s">
        <v>33</v>
      </c>
      <c r="S26" s="2">
        <v>1</v>
      </c>
      <c r="T26">
        <v>1</v>
      </c>
      <c r="U26" s="2">
        <f>Q26*S26*T26</f>
        <v>614.78975</v>
      </c>
      <c r="V26" s="7">
        <v>0.005</v>
      </c>
      <c r="W26" s="2">
        <f>U26*(1/(1-V26)-1)</f>
        <v>3.0893957286431615</v>
      </c>
      <c r="Y26" s="2">
        <f>IF(I26&gt;0, J26*K26*(L26+1)*H26/I26/3600*S26*T26, 0)</f>
        <v>391.21930555555554</v>
      </c>
      <c r="Z26" s="2">
        <f>IF(I26&gt;0, M26*H26/I26/3600*S26*T26, 0)</f>
        <v>73.56780555555555</v>
      </c>
      <c r="AA26" s="2">
        <f>IF(I26&gt;0,N26*S26*T26,"")</f>
        <v>16.28666666666667</v>
      </c>
      <c r="AB26" s="2">
        <f>O26*S26*T26</f>
        <v>481.07377777777776</v>
      </c>
      <c r="AC26" s="2">
        <f>IF(I26&gt;0, P26*H26/I26/3600*S26*T26, 0)</f>
        <v>133.71597222222223</v>
      </c>
    </row>
    <row r="27" ht="26.100000000000005" customHeight="1">
      <c r="O27" s="2">
        <f>IF(I27&gt;0, ((J27*K27*(1+L27) + M27)*H27/I27/3600)+N27, 0)</f>
        <v>0</v>
      </c>
      <c r="Q27" s="2">
        <f>IF(I27&gt;0,((J27*K27*(1+L27) + M27+ P27)*H27/I27/3600)+N27, 0)</f>
        <v>0</v>
      </c>
      <c r="U27" s="2">
        <f>Q27*S27*T27</f>
        <v>0</v>
      </c>
      <c r="W27" s="2">
        <f>U27*(1/(1-V27)-1)</f>
        <v>0</v>
      </c>
      <c r="Y27" s="2">
        <f>IF(I27&gt;0, J27*K27*(L27+1)*H27/I27/3600*S27*T27, 0)</f>
        <v>0</v>
      </c>
      <c r="Z27" s="2">
        <f>IF(I27&gt;0, M27*H27/I27/3600*S27*T27, 0)</f>
        <v>0</v>
      </c>
      <c r="AA27" s="2" t="s">
        <f>IF(I27&gt;0,N27*S27*T27,"")</f>
        <v>287</v>
      </c>
      <c r="AB27" s="2">
        <f>O27*S27*T27</f>
        <v>0</v>
      </c>
      <c r="AC27" s="2">
        <f>IF(I27&gt;0, P27*H27/I27/3600*S27*T27, 0)</f>
        <v>0</v>
      </c>
    </row>
    <row r="28" ht="26.100000000000005" customHeight="1">
      <c r="C28" t="s">
        <v>304</v>
      </c>
      <c r="O28" s="2">
        <f>IF(I28&gt;0, ((J28*K28*(1+L28) + M28)*H28/I28/3600)+N28, 0)</f>
        <v>0</v>
      </c>
      <c r="Q28" s="2">
        <f>-1850.12*0.036</f>
        <v>-66.60431999999999</v>
      </c>
      <c r="R28" s="4" t="s">
        <v>33</v>
      </c>
      <c r="S28" s="2">
        <v>1</v>
      </c>
      <c r="T28">
        <v>1</v>
      </c>
      <c r="U28" s="2">
        <f>Q28*S28*T28</f>
        <v>-66.60431999999999</v>
      </c>
      <c r="Y28" s="2">
        <f>IF(I28&gt;0, J28*K28*(L28+1)*H28/I28/3600*S28*T28, 0)</f>
        <v>0</v>
      </c>
      <c r="Z28" s="2">
        <f>IF(I28&gt;0, M28*H28/I28/3600*S28*T28, 0)</f>
        <v>0</v>
      </c>
      <c r="AA28" s="2" t="s">
        <f>IF(I28&gt;0,N28*S28*T28,"")</f>
        <v>287</v>
      </c>
      <c r="AB28" s="2">
        <f>O28*S28*T28</f>
        <v>0</v>
      </c>
      <c r="AC28" s="2">
        <f>IF(I28&gt;0, P28*H28/I28/3600*S28*T28, 0)</f>
        <v>0</v>
      </c>
    </row>
    <row r="29" ht="26.100000000000005" customHeight="1">
      <c r="O29" s="2">
        <f>IF(I29&gt;0, ((J29*K29*(1+L29) + M29)*H29/I29/3600)+N29, 0)</f>
        <v>0</v>
      </c>
      <c r="Q29" s="2">
        <f>IF(I29&gt;0,((J29*K29*(1+L29) + M29+ P29)*H29/I29/3600)+N29, 0)</f>
        <v>0</v>
      </c>
      <c r="U29" s="2">
        <f>Q29*S29*T29</f>
        <v>0</v>
      </c>
      <c r="W29" s="2">
        <f>U29*(1/(1-V29)-1)</f>
        <v>0</v>
      </c>
      <c r="Y29" s="2">
        <f>IF(I29&gt;0, J29*K29*(L29+1)*H29/I29/3600*S29*T29, 0)</f>
        <v>0</v>
      </c>
      <c r="Z29" s="2">
        <f>IF(I29&gt;0, M29*H29/I29/3600*S29*T29, 0)</f>
        <v>0</v>
      </c>
      <c r="AA29" s="2" t="s">
        <f>IF(I29&gt;0,N29*S29*T29,"")</f>
        <v>287</v>
      </c>
      <c r="AB29" s="2">
        <f>O29*S29*T29</f>
        <v>0</v>
      </c>
      <c r="AC29" s="2">
        <f>IF(I29&gt;0, P29*H29/I29/3600*S29*T29, 0)</f>
        <v>0</v>
      </c>
    </row>
    <row r="30" ht="26.100000000000005" customHeight="1">
      <c r="O30" s="2">
        <f>IF(I30&gt;0, ((J30*K30*(1+L30) + M30)*H30/I30/3600)+N30, 0)</f>
        <v>0</v>
      </c>
      <c r="Q30" s="2">
        <f>IF(I30&gt;0,((J30*K30*(1+L30) + M30+ P30)*H30/I30/3600)+N30, 0)</f>
        <v>0</v>
      </c>
      <c r="U30" s="2">
        <f>Q30*S30*T30</f>
        <v>0</v>
      </c>
      <c r="W30" s="2">
        <f>U30*(1/(1-V30)-1)</f>
        <v>0</v>
      </c>
      <c r="Y30" s="2">
        <f>IF(I30&gt;0, J30*K30*(L30+1)*H30/I30/3600*S30*T30, 0)</f>
        <v>0</v>
      </c>
      <c r="Z30" s="2">
        <f>IF(I30&gt;0, M30*H30/I30/3600*S30*T30, 0)</f>
        <v>0</v>
      </c>
      <c r="AA30" s="2" t="s">
        <f>IF(I30&gt;0,N30*S30*T30,"")</f>
        <v>287</v>
      </c>
      <c r="AB30" s="2">
        <f>O30*S30*T30</f>
        <v>0</v>
      </c>
      <c r="AC30" s="2">
        <f>IF(I30&gt;0, P30*H30/I30/3600*S30*T30, 0)</f>
        <v>0</v>
      </c>
    </row>
    <row r="31" ht="26.100000000000005" customHeight="1">
      <c r="O31" s="2">
        <f>IF(I31&gt;0, ((J31*K31*(1+L31) + M31)*H31/I31/3600)+N31, 0)</f>
        <v>0</v>
      </c>
      <c r="Q31" s="2">
        <f>IF(I31&gt;0,((J31*K31*(1+L31) + M31+ P31)*H31/I31/3600)+N31, 0)</f>
        <v>0</v>
      </c>
      <c r="U31" s="2">
        <f>Q31*S31*T31</f>
        <v>0</v>
      </c>
      <c r="W31" s="2">
        <f>U31*(1/(1-V31)-1)</f>
        <v>0</v>
      </c>
      <c r="Y31" s="2">
        <f>IF(I31&gt;0, J31*K31*(L31+1)*H31/I31/3600*S31*T31, 0)</f>
        <v>0</v>
      </c>
      <c r="Z31" s="2">
        <f>IF(I31&gt;0, M31*H31/I31/3600*S31*T31, 0)</f>
        <v>0</v>
      </c>
      <c r="AA31" s="2" t="s">
        <f>IF(I31&gt;0,N31*S31*T31,"")</f>
        <v>287</v>
      </c>
      <c r="AB31" s="2">
        <f>O31*S31*T31</f>
        <v>0</v>
      </c>
      <c r="AC31" s="2">
        <f>IF(I31&gt;0, P31*H31/I31/3600*S31*T31, 0)</f>
        <v>0</v>
      </c>
    </row>
    <row r="32" ht="26.100000000000005" customHeight="1">
      <c r="O32" s="2">
        <f>IF(I32&gt;0, ((J32*K32*(1+L32) + M32)*H32/I32/3600)+N32, 0)</f>
        <v>0</v>
      </c>
      <c r="Q32" s="2">
        <f>IF(I32&gt;0,((J32*K32*(1+L32) + M32+ P32)*H32/I32/3600)+N32, 0)</f>
        <v>0</v>
      </c>
      <c r="U32" s="2">
        <f>Q32*S32*T32</f>
        <v>0</v>
      </c>
      <c r="W32" s="2">
        <f>U32*(1/(1-V32)-1)</f>
        <v>0</v>
      </c>
      <c r="Y32" s="2">
        <f>IF(I32&gt;0, J32*K32*(L32+1)*H32/I32/3600*S32*T32, 0)</f>
        <v>0</v>
      </c>
      <c r="Z32" s="2">
        <f>IF(I32&gt;0, M32*H32/I32/3600*S32*T32, 0)</f>
        <v>0</v>
      </c>
      <c r="AA32" s="2" t="s">
        <f>IF(I32&gt;0,N32*S32*T32,"")</f>
        <v>287</v>
      </c>
      <c r="AB32" s="2">
        <f>O32*S32*T32</f>
        <v>0</v>
      </c>
      <c r="AC32" s="2">
        <f>IF(I32&gt;0, P32*H32/I32/3600*S32*T32, 0)</f>
        <v>0</v>
      </c>
    </row>
    <row r="33" ht="12" customHeight="1"/>
    <row r="34" ht="17.1" customHeight="1">
      <c r="B34" t="s">
        <v>248</v>
      </c>
      <c r="L34" s="7" t="s">
        <v>305</v>
      </c>
      <c r="M34" s="11" t="s">
        <v>306</v>
      </c>
      <c r="N34" s="11" t="s">
        <v>307</v>
      </c>
      <c r="O34" s="11" t="s">
        <v>308</v>
      </c>
      <c r="P34" t="s">
        <v>309</v>
      </c>
      <c r="U34" t="s">
        <v>65</v>
      </c>
      <c r="W34" t="s">
        <v>254</v>
      </c>
    </row>
    <row r="35" ht="17.1" customHeight="1">
      <c r="K35" t="s">
        <f>Summary!$C$26</f>
        <v>33</v>
      </c>
      <c r="L35" s="2">
        <f>SUMIF($R12:$R33,$K35,Y12:Y33)</f>
        <v>568.3012847222221</v>
      </c>
      <c r="M35" s="2">
        <f>SUMIF($R12:$R33,$K35,Z12:Z33)</f>
        <v>187.95047222222223</v>
      </c>
      <c r="N35" s="2">
        <f>SUMIF($R12:$R33,$K35,AA12:AA33)</f>
        <v>34.5</v>
      </c>
      <c r="O35" s="2">
        <f>SUMIF($R12:$R33,$K35,AB12:AB33)</f>
        <v>790.7517569444444</v>
      </c>
      <c r="P35" s="2">
        <f>SUMIF($R12:$R33,$K35,AC12:AC33)</f>
        <v>339.13708333333335</v>
      </c>
      <c r="U35" s="2">
        <f>SUMIF($R12:$R33,$K35,U12:U33)</f>
        <v>1783.5189522222222</v>
      </c>
      <c r="W35" s="2">
        <f>SUMIF($R12:$R33, $K35, W12:W33)</f>
        <v>9.297101870463262</v>
      </c>
    </row>
    <row r="36" ht="17.1" customHeight="1">
      <c r="K36" t="s">
        <f>Summary!$C$27</f>
        <v>32</v>
      </c>
      <c r="L36" s="2">
        <f>SUMIF($R12:$R33,$K36,Y12:Y33)</f>
        <v>0</v>
      </c>
      <c r="M36" s="2">
        <f>SUMIF($R12:$R33,$K36,Z12:Z33)</f>
        <v>0</v>
      </c>
      <c r="N36" s="2">
        <f>SUMIF($R12:$R33,$K36,AA12:AA33)</f>
        <v>0</v>
      </c>
      <c r="O36" s="2">
        <f>SUMIF($R12:$R33,$K36,AB12:AB33)</f>
        <v>0</v>
      </c>
      <c r="P36" s="2">
        <f>SUMIF($R12:$R33,$K36,AC12:AC33)</f>
        <v>0</v>
      </c>
      <c r="W36" s="2">
        <f>SUMIF($R12:$R33, $K36, W12:W33)</f>
        <v>0</v>
      </c>
    </row>
    <row r="37" ht="17.1" customHeight="1">
      <c r="B37" t="s">
        <v>256</v>
      </c>
      <c r="K37" t="s">
        <f>Summary!$C$28</f>
        <v>31</v>
      </c>
      <c r="L37" s="2">
        <f>SUMIF($R12:$R33,$K37,Y12:Y33)</f>
        <v>0</v>
      </c>
      <c r="M37" s="2">
        <f>SUMIF($R12:$R33,$K37,Z12:Z33)</f>
        <v>0</v>
      </c>
      <c r="N37" s="2">
        <f>SUMIF($R12:$R33,$K37,AA12:AA33)</f>
        <v>0</v>
      </c>
      <c r="O37" s="2">
        <f>SUMIF($R12:$R33,$K37,AB12:AB33)</f>
        <v>0</v>
      </c>
      <c r="P37" s="2">
        <f>SUMIF($R12:$R33,$K37,AC12:AC33)</f>
        <v>0</v>
      </c>
      <c r="U37" s="2">
        <f>SUMIF($R12:$R33,$K37,U12:U33)</f>
        <v>0</v>
      </c>
      <c r="W37" s="2">
        <f>SUMIF($R12:$R33,K37, W12:W33)</f>
        <v>0</v>
      </c>
    </row>
    <row r="38" ht="7.5" customHeight="1"/>
  </sheetData>
  <mergeCells count="13">
    <mergeCell ref="D6:E6"/>
    <mergeCell ref="I6:O6"/>
    <mergeCell ref="R6:W6"/>
    <mergeCell ref="B4:C4"/>
    <mergeCell ref="D5:E5"/>
    <mergeCell ref="I5:O5"/>
    <mergeCell ref="R5:W5"/>
    <mergeCell ref="D7:E7"/>
    <mergeCell ref="I7:O7"/>
    <mergeCell ref="R7:W7"/>
    <mergeCell ref="D8:E8"/>
    <mergeCell ref="I8:O8"/>
    <mergeCell ref="R8:W8"/>
  </mergeCells>
  <hyperlinks>
    <hyperlink ref="R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C3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1:AD217"/>
  <sheetViews>
    <sheetView workbookViewId="0" rightToLeft="0"/>
  </sheetViews>
  <sheetData>
    <row r="1" ht="7.5" customHeight="1">
      <c r="C1">
        <v>8</v>
      </c>
      <c r="D1">
        <v>5</v>
      </c>
      <c r="E1">
        <v>22</v>
      </c>
      <c r="G1">
        <v>7.5</v>
      </c>
      <c r="H1">
        <v>7.5</v>
      </c>
      <c r="I1">
        <v>7.5</v>
      </c>
      <c r="J1">
        <v>7.5</v>
      </c>
      <c r="L1">
        <v>7.5</v>
      </c>
      <c r="M1">
        <v>15</v>
      </c>
      <c r="N1">
        <v>5</v>
      </c>
      <c r="O1">
        <v>12.5</v>
      </c>
      <c r="P1">
        <v>5</v>
      </c>
      <c r="Q1">
        <v>7.5</v>
      </c>
      <c r="R1">
        <v>7.5</v>
      </c>
      <c r="S1">
        <v>12.5</v>
      </c>
      <c r="T1">
        <v>12.5</v>
      </c>
      <c r="U1">
        <v>10</v>
      </c>
    </row>
    <row r="2" ht="26.25" customHeight="1">
      <c r="B2" t="s">
        <v>0</v>
      </c>
      <c r="G2" t="s">
        <v>101</v>
      </c>
      <c r="R2" t="s">
        <v>2</v>
      </c>
    </row>
    <row r="3">
      <c r="B3" t="s">
        <v>3</v>
      </c>
      <c r="G3" t="s">
        <v>310</v>
      </c>
      <c r="R3" t="s">
        <v>5</v>
      </c>
    </row>
    <row r="4">
      <c r="B4" t="s">
        <f>Summary!B4</f>
        <v>6</v>
      </c>
    </row>
    <row r="5" ht="17.1" customHeight="1">
      <c r="B5" t="s">
        <v>103</v>
      </c>
      <c r="E5" t="s">
        <f>Summary!$C5</f>
        <v>8</v>
      </c>
      <c r="G5" t="s">
        <v>9</v>
      </c>
      <c r="J5" t="s">
        <f>Summary!$I5</f>
        <v>10</v>
      </c>
      <c r="O5" t="s">
        <v>11</v>
      </c>
      <c r="R5" s="4" t="s">
        <f>Summary!$M5</f>
        <v>12</v>
      </c>
    </row>
    <row r="6" ht="17.1" customHeight="1">
      <c r="B6" t="s">
        <v>13</v>
      </c>
      <c r="E6" t="s">
        <f>Summary!$C6</f>
        <v>14</v>
      </c>
      <c r="G6" t="s">
        <v>15</v>
      </c>
      <c r="J6" t="s">
        <f>Summary!$I6</f>
        <v>16</v>
      </c>
      <c r="O6" t="s">
        <v>17</v>
      </c>
      <c r="R6">
        <f>Summary!$M6</f>
        <v>1</v>
      </c>
    </row>
    <row r="7" ht="17.1" customHeight="1">
      <c r="B7" t="s">
        <v>18</v>
      </c>
      <c r="E7" t="s">
        <f>Summary!$C7</f>
        <v>19</v>
      </c>
      <c r="G7" t="s">
        <v>20</v>
      </c>
      <c r="J7" t="s">
        <f>Summary!$I7</f>
        <v>21</v>
      </c>
      <c r="O7" t="s">
        <v>22</v>
      </c>
      <c r="R7" t="s">
        <f>Summary!$M7</f>
        <v>23</v>
      </c>
    </row>
    <row r="8" ht="17.1" customHeight="1">
      <c r="B8" t="s">
        <v>24</v>
      </c>
      <c r="E8" s="1">
        <f>Summary!$C8</f>
        <v>41582</v>
      </c>
      <c r="G8" t="s">
        <v>25</v>
      </c>
      <c r="J8" t="s">
        <f>Summary!$I8</f>
        <v>26</v>
      </c>
      <c r="O8" t="s">
        <v>27</v>
      </c>
      <c r="R8" t="s">
        <f>Summary!$M8</f>
        <v>28</v>
      </c>
    </row>
    <row r="9" ht="12" customHeight="1"/>
    <row r="10" ht="15" customHeight="1">
      <c r="G10" t="s">
        <v>105</v>
      </c>
      <c r="M10" t="s">
        <v>311</v>
      </c>
      <c r="S10" t="s">
        <v>107</v>
      </c>
    </row>
    <row r="11" ht="145.5" customHeight="1">
      <c r="B11" s="2" t="s">
        <v>262</v>
      </c>
      <c r="C11" t="s">
        <v>312</v>
      </c>
      <c r="D11" t="s">
        <v>313</v>
      </c>
      <c r="E11" t="s">
        <v>314</v>
      </c>
      <c r="F11" t="s">
        <v>315</v>
      </c>
      <c r="G11" t="s">
        <v>316</v>
      </c>
      <c r="H11" t="s">
        <v>317</v>
      </c>
      <c r="I11" t="s">
        <v>318</v>
      </c>
      <c r="J11" t="s">
        <v>319</v>
      </c>
      <c r="K11" t="s">
        <v>320</v>
      </c>
      <c r="L11" t="s">
        <v>321</v>
      </c>
      <c r="M11" t="s">
        <v>322</v>
      </c>
      <c r="N11" t="s">
        <v>266</v>
      </c>
      <c r="O11" t="s">
        <v>323</v>
      </c>
      <c r="P11" t="s">
        <v>277</v>
      </c>
      <c r="Q11" t="s">
        <v>278</v>
      </c>
      <c r="R11" t="s">
        <v>324</v>
      </c>
      <c r="S11" t="s">
        <v>325</v>
      </c>
      <c r="T11" t="s">
        <v>326</v>
      </c>
      <c r="U11" t="s">
        <v>327</v>
      </c>
      <c r="W11" t="s">
        <v>328</v>
      </c>
      <c r="X11" t="s">
        <v>329</v>
      </c>
    </row>
    <row r="12" hidden="1" ht="26.100000000000005" customHeight="1">
      <c r="S12" s="5">
        <f>R12*O12*Q12</f>
        <v>0</v>
      </c>
      <c r="T12" s="5">
        <f>IF(C12="SBM", S12, 0)</f>
        <v>0</v>
      </c>
      <c r="W12" s="2">
        <f>$C12</f>
        <v>0</v>
      </c>
      <c r="X12" s="2" t="e">
        <f>IF(ISERROR(VLOOKUP(E12,'Assumptions sheet'!$O$8:$P$45,2,0)),VLOOKUP(E12,'Assumptions sheet'!$S$8:$T$37,2,0),VLOOKUP(E12,'Assumptions sheet'!$O$8:$P$45,2,0))</f>
        <v>#N/A</v>
      </c>
    </row>
    <row r="13" ht="26.100000000000005" customHeight="1">
      <c r="C13" s="4" t="s">
        <v>98</v>
      </c>
      <c r="D13" s="4" t="s">
        <v>330</v>
      </c>
      <c r="E13" s="4" t="s">
        <v>331</v>
      </c>
      <c r="F13" s="4" t="s">
        <v>332</v>
      </c>
      <c r="G13">
        <v>1</v>
      </c>
      <c r="K13" s="5">
        <v>500000</v>
      </c>
      <c r="L13">
        <v>24</v>
      </c>
      <c r="M13" t="s">
        <v>290</v>
      </c>
      <c r="N13" s="4" t="s">
        <v>33</v>
      </c>
      <c r="O13" s="5">
        <v>5200000</v>
      </c>
      <c r="P13" s="4" t="s">
        <v>33</v>
      </c>
      <c r="Q13" s="2">
        <v>1</v>
      </c>
      <c r="R13">
        <v>1</v>
      </c>
      <c r="S13" s="5">
        <f>R13*O13*Q13</f>
        <v>5200000</v>
      </c>
      <c r="T13" s="5">
        <f>IF(C13="SBM", S13, 0)</f>
        <v>5200000</v>
      </c>
      <c r="W13" s="2" t="s">
        <f>$C13</f>
        <v>98</v>
      </c>
      <c r="X13" s="2" t="s">
        <f>IF(ISERROR(VLOOKUP(E13,'Assumptions sheet'!$O$8:$P$45,2,0)),VLOOKUP(E13,'Assumptions sheet'!$S$8:$T$37,2,0),VLOOKUP(E13,'Assumptions sheet'!$O$8:$P$45,2,0))</f>
        <v>98</v>
      </c>
    </row>
    <row r="14" ht="26.100000000000005" customHeight="1">
      <c r="C14" s="4" t="s">
        <v>333</v>
      </c>
      <c r="D14" s="4" t="s">
        <v>330</v>
      </c>
      <c r="E14" s="4" t="s">
        <v>331</v>
      </c>
      <c r="F14" s="4" t="s">
        <v>332</v>
      </c>
      <c r="G14">
        <v>1</v>
      </c>
      <c r="K14" s="5">
        <v>500000</v>
      </c>
      <c r="L14">
        <v>24</v>
      </c>
      <c r="M14" t="s">
        <v>290</v>
      </c>
      <c r="N14" s="4" t="s">
        <v>33</v>
      </c>
      <c r="O14" s="5">
        <v>5200000</v>
      </c>
      <c r="P14" s="4" t="s">
        <v>33</v>
      </c>
      <c r="Q14" s="2">
        <v>1</v>
      </c>
      <c r="R14">
        <v>1</v>
      </c>
      <c r="S14" s="5">
        <f>R14*O14*Q14</f>
        <v>5200000</v>
      </c>
      <c r="T14" s="5">
        <f>IF(C14="SBM", S14, 0)</f>
        <v>0</v>
      </c>
      <c r="U14" s="12">
        <f>S14/Summary!$C$14</f>
        <v>5.892488950346825</v>
      </c>
    </row>
    <row r="15" ht="26.100000000000005" customHeight="1">
      <c r="C15" s="4" t="s">
        <v>98</v>
      </c>
      <c r="D15" s="4" t="s">
        <v>330</v>
      </c>
      <c r="E15" s="4" t="s">
        <v>331</v>
      </c>
      <c r="F15" s="4" t="s">
        <v>334</v>
      </c>
      <c r="G15">
        <v>1</v>
      </c>
      <c r="K15" s="5">
        <v>500000</v>
      </c>
      <c r="L15">
        <v>24</v>
      </c>
      <c r="M15" t="s">
        <v>290</v>
      </c>
      <c r="N15" s="4" t="s">
        <v>33</v>
      </c>
      <c r="O15" s="5">
        <v>5200000</v>
      </c>
      <c r="P15" s="4" t="s">
        <v>33</v>
      </c>
      <c r="Q15" s="2">
        <v>1</v>
      </c>
      <c r="R15">
        <v>1</v>
      </c>
      <c r="S15" s="5">
        <f>R15*O15*Q15</f>
        <v>5200000</v>
      </c>
      <c r="T15" s="5">
        <f>IF(C15="SBM", S15, 0)</f>
        <v>5200000</v>
      </c>
    </row>
    <row r="16" ht="26.100000000000005" customHeight="1">
      <c r="C16" s="4" t="s">
        <v>98</v>
      </c>
      <c r="D16" s="4" t="s">
        <v>330</v>
      </c>
      <c r="E16" s="4" t="s">
        <v>331</v>
      </c>
      <c r="F16" s="4" t="s">
        <v>335</v>
      </c>
      <c r="G16">
        <v>1</v>
      </c>
      <c r="K16" s="5">
        <v>500000</v>
      </c>
      <c r="L16">
        <v>24</v>
      </c>
      <c r="M16" t="s">
        <v>290</v>
      </c>
      <c r="N16" s="4" t="s">
        <v>33</v>
      </c>
      <c r="O16" s="5">
        <v>5200000</v>
      </c>
      <c r="P16" s="4" t="s">
        <v>33</v>
      </c>
      <c r="Q16" s="2">
        <v>1</v>
      </c>
      <c r="R16">
        <v>1</v>
      </c>
      <c r="S16" s="5">
        <f>R16*O16*Q16</f>
        <v>5200000</v>
      </c>
      <c r="T16" s="5">
        <f>IF(C16="SBM", S16, 0)</f>
        <v>5200000</v>
      </c>
    </row>
    <row r="17" ht="26.100000000000005" customHeight="1">
      <c r="C17" s="4" t="s">
        <v>98</v>
      </c>
      <c r="D17" s="4" t="s">
        <v>330</v>
      </c>
      <c r="E17" s="4" t="s">
        <v>331</v>
      </c>
      <c r="F17" s="4" t="s">
        <v>336</v>
      </c>
      <c r="G17">
        <v>1</v>
      </c>
      <c r="K17" s="5">
        <v>500000</v>
      </c>
      <c r="L17">
        <v>24</v>
      </c>
      <c r="M17" t="s">
        <v>290</v>
      </c>
      <c r="N17" s="4" t="s">
        <v>33</v>
      </c>
      <c r="O17" s="5">
        <v>5200000</v>
      </c>
      <c r="P17" s="4" t="s">
        <v>33</v>
      </c>
      <c r="Q17" s="2">
        <v>1</v>
      </c>
      <c r="R17">
        <v>1</v>
      </c>
      <c r="S17" s="5">
        <f>R17*O17*Q17</f>
        <v>5200000</v>
      </c>
      <c r="T17" s="5">
        <f>IF(C17="SBM", S17, 0)</f>
        <v>5200000</v>
      </c>
    </row>
    <row r="18" ht="26.100000000000005" customHeight="1">
      <c r="C18" s="4" t="s">
        <v>98</v>
      </c>
      <c r="D18" s="4" t="s">
        <v>330</v>
      </c>
      <c r="E18" s="4" t="s">
        <v>331</v>
      </c>
      <c r="F18" s="4" t="s">
        <v>337</v>
      </c>
      <c r="G18">
        <v>1</v>
      </c>
      <c r="K18" s="5">
        <v>500000</v>
      </c>
      <c r="L18">
        <v>24</v>
      </c>
      <c r="M18" t="s">
        <v>290</v>
      </c>
      <c r="N18" s="4" t="s">
        <v>33</v>
      </c>
      <c r="O18" s="5">
        <v>5200000</v>
      </c>
      <c r="P18" s="4" t="s">
        <v>33</v>
      </c>
      <c r="Q18" s="2">
        <v>1</v>
      </c>
      <c r="R18">
        <v>1</v>
      </c>
      <c r="S18" s="5">
        <f>R18*O18*Q18</f>
        <v>5200000</v>
      </c>
      <c r="T18" s="5">
        <f>IF(C18="SBM", S18, 0)</f>
        <v>5200000</v>
      </c>
    </row>
    <row r="19" ht="26.100000000000005" customHeight="1">
      <c r="C19" s="4" t="s">
        <v>98</v>
      </c>
      <c r="D19" s="4" t="s">
        <v>330</v>
      </c>
      <c r="E19" s="4" t="s">
        <v>331</v>
      </c>
      <c r="F19" s="4" t="s">
        <v>338</v>
      </c>
      <c r="G19">
        <v>1</v>
      </c>
      <c r="K19" s="5">
        <v>500000</v>
      </c>
      <c r="L19">
        <v>24</v>
      </c>
      <c r="M19" t="s">
        <v>290</v>
      </c>
      <c r="N19" s="4" t="s">
        <v>33</v>
      </c>
      <c r="O19" s="5">
        <v>5200000</v>
      </c>
      <c r="P19" s="4" t="s">
        <v>33</v>
      </c>
      <c r="Q19" s="2">
        <v>1</v>
      </c>
      <c r="R19">
        <v>1</v>
      </c>
      <c r="S19" s="5">
        <f>R19*O19*Q19</f>
        <v>5200000</v>
      </c>
      <c r="T19" s="5">
        <f>IF(C19="SBM", S19, 0)</f>
        <v>5200000</v>
      </c>
    </row>
    <row r="20" ht="26.100000000000005" customHeight="1">
      <c r="C20" s="4" t="s">
        <v>98</v>
      </c>
      <c r="D20" s="4" t="s">
        <v>330</v>
      </c>
      <c r="E20" s="4" t="s">
        <v>331</v>
      </c>
      <c r="F20" s="4" t="s">
        <v>339</v>
      </c>
      <c r="G20">
        <v>1</v>
      </c>
      <c r="K20" s="5">
        <v>500000</v>
      </c>
      <c r="L20">
        <v>24</v>
      </c>
      <c r="M20" t="s">
        <v>290</v>
      </c>
      <c r="N20" s="4" t="s">
        <v>33</v>
      </c>
      <c r="O20" s="5">
        <f>5200000*0.95</f>
        <v>4940000</v>
      </c>
      <c r="P20" s="4" t="s">
        <v>33</v>
      </c>
      <c r="Q20" s="2">
        <v>1</v>
      </c>
      <c r="R20">
        <v>1</v>
      </c>
      <c r="S20" s="5">
        <f>R20*O20*Q20</f>
        <v>4940000</v>
      </c>
      <c r="T20" s="5">
        <f>IF(C20="SBM", S20, 0)</f>
        <v>4940000</v>
      </c>
    </row>
    <row r="21" ht="26.100000000000005" customHeight="1">
      <c r="C21" s="4" t="s">
        <v>98</v>
      </c>
      <c r="D21" s="4" t="s">
        <v>330</v>
      </c>
      <c r="E21" s="4" t="s">
        <v>331</v>
      </c>
      <c r="F21" s="4" t="s">
        <v>340</v>
      </c>
      <c r="G21">
        <v>1</v>
      </c>
      <c r="K21" s="5">
        <v>500000</v>
      </c>
      <c r="L21">
        <v>24</v>
      </c>
      <c r="M21" t="s">
        <v>290</v>
      </c>
      <c r="N21" s="4" t="s">
        <v>33</v>
      </c>
      <c r="O21" s="5">
        <f>5200000*0.95</f>
        <v>4940000</v>
      </c>
      <c r="P21" s="4" t="s">
        <v>33</v>
      </c>
      <c r="Q21" s="2">
        <v>1</v>
      </c>
      <c r="R21">
        <v>1</v>
      </c>
      <c r="S21" s="5">
        <f>R21*O21*Q21</f>
        <v>4940000</v>
      </c>
      <c r="T21" s="5">
        <f>IF(C21="SBM", S21, 0)</f>
        <v>4940000</v>
      </c>
    </row>
    <row r="22" ht="26.100000000000005" customHeight="1">
      <c r="C22" s="4" t="s">
        <v>98</v>
      </c>
      <c r="D22" s="4" t="s">
        <v>330</v>
      </c>
      <c r="E22" s="4" t="s">
        <v>331</v>
      </c>
      <c r="F22" s="4" t="s">
        <v>341</v>
      </c>
      <c r="G22">
        <v>1</v>
      </c>
      <c r="K22" s="5">
        <v>500000</v>
      </c>
      <c r="L22">
        <v>24</v>
      </c>
      <c r="M22" t="s">
        <v>290</v>
      </c>
      <c r="N22" s="4" t="s">
        <v>33</v>
      </c>
      <c r="O22" s="5">
        <f>5200000*0.95</f>
        <v>4940000</v>
      </c>
      <c r="P22" s="4" t="s">
        <v>33</v>
      </c>
      <c r="Q22" s="2">
        <v>1</v>
      </c>
      <c r="R22">
        <v>1</v>
      </c>
      <c r="S22" s="5">
        <f>R22*O22*Q22</f>
        <v>4940000</v>
      </c>
      <c r="T22" s="5">
        <f>IF(C22="SBM", S22, 0)</f>
        <v>4940000</v>
      </c>
    </row>
    <row r="23" ht="26.100000000000005" customHeight="1">
      <c r="C23" s="4" t="s">
        <v>98</v>
      </c>
      <c r="D23" s="4" t="s">
        <v>330</v>
      </c>
      <c r="E23" s="4" t="s">
        <v>331</v>
      </c>
      <c r="F23" s="4" t="s">
        <v>342</v>
      </c>
      <c r="G23">
        <v>1</v>
      </c>
      <c r="K23" s="5">
        <v>500000</v>
      </c>
      <c r="L23">
        <v>24</v>
      </c>
      <c r="M23" t="s">
        <v>290</v>
      </c>
      <c r="N23" s="4" t="s">
        <v>33</v>
      </c>
      <c r="O23" s="5">
        <f>5200000*0.95</f>
        <v>4940000</v>
      </c>
      <c r="P23" s="4" t="s">
        <v>33</v>
      </c>
      <c r="Q23" s="2">
        <v>1</v>
      </c>
      <c r="R23">
        <v>1</v>
      </c>
      <c r="S23" s="5">
        <f>R23*O23*Q23</f>
        <v>4940000</v>
      </c>
      <c r="T23" s="5">
        <f>IF(C23="SBM", S23, 0)</f>
        <v>4940000</v>
      </c>
    </row>
    <row r="24" ht="26.100000000000005" customHeight="1">
      <c r="C24" s="4" t="s">
        <v>98</v>
      </c>
      <c r="D24" s="4" t="s">
        <v>330</v>
      </c>
      <c r="E24" s="4" t="s">
        <v>331</v>
      </c>
      <c r="F24" s="4" t="s">
        <v>343</v>
      </c>
      <c r="G24">
        <v>1</v>
      </c>
      <c r="K24" s="5">
        <v>500000</v>
      </c>
      <c r="L24">
        <v>24</v>
      </c>
      <c r="M24" t="s">
        <v>290</v>
      </c>
      <c r="N24" s="4" t="s">
        <v>33</v>
      </c>
      <c r="O24" s="5">
        <f>5200000*0.95</f>
        <v>4940000</v>
      </c>
      <c r="P24" s="4" t="s">
        <v>33</v>
      </c>
      <c r="Q24" s="2">
        <v>1</v>
      </c>
      <c r="R24">
        <v>1</v>
      </c>
      <c r="S24" s="5">
        <f>R24*O24*Q24</f>
        <v>4940000</v>
      </c>
      <c r="T24" s="5">
        <f>IF(C24="SBM", S24, 0)</f>
        <v>4940000</v>
      </c>
    </row>
    <row r="25" ht="26.100000000000005" customHeight="1">
      <c r="C25" s="4" t="s">
        <v>98</v>
      </c>
      <c r="D25" s="4" t="s">
        <v>330</v>
      </c>
      <c r="E25" s="4" t="s">
        <v>331</v>
      </c>
      <c r="F25" s="4" t="s">
        <v>344</v>
      </c>
      <c r="G25">
        <v>1</v>
      </c>
      <c r="K25" s="5">
        <v>500000</v>
      </c>
      <c r="L25">
        <v>24</v>
      </c>
      <c r="M25" t="s">
        <v>290</v>
      </c>
      <c r="N25" s="4" t="s">
        <v>33</v>
      </c>
      <c r="O25" s="5">
        <f>5200000*0.95</f>
        <v>4940000</v>
      </c>
      <c r="P25" s="4" t="s">
        <v>33</v>
      </c>
      <c r="Q25" s="2">
        <v>1</v>
      </c>
      <c r="R25">
        <v>1</v>
      </c>
      <c r="S25" s="5">
        <f>R25*O25*Q25</f>
        <v>4940000</v>
      </c>
      <c r="T25" s="5">
        <f>IF(C25="SBM", S25, 0)</f>
        <v>4940000</v>
      </c>
    </row>
    <row r="26" ht="26.100000000000005" customHeight="1">
      <c r="C26" s="4" t="s">
        <v>98</v>
      </c>
      <c r="D26" s="4" t="s">
        <v>330</v>
      </c>
      <c r="E26" s="4" t="s">
        <v>345</v>
      </c>
      <c r="F26" s="4" t="s">
        <v>346</v>
      </c>
      <c r="G26">
        <v>1</v>
      </c>
      <c r="K26" s="5">
        <v>100000</v>
      </c>
      <c r="L26">
        <v>8</v>
      </c>
      <c r="M26" t="s">
        <v>290</v>
      </c>
      <c r="N26" s="4" t="s">
        <v>33</v>
      </c>
      <c r="O26" s="5">
        <v>44800</v>
      </c>
      <c r="P26" s="4" t="s">
        <v>33</v>
      </c>
      <c r="Q26" s="2">
        <v>1</v>
      </c>
      <c r="R26">
        <v>1</v>
      </c>
      <c r="S26" s="5">
        <f>R26*O26*Q26</f>
        <v>44800</v>
      </c>
      <c r="T26" s="5">
        <f>IF(C26="SBM", S26, 0)</f>
        <v>44800</v>
      </c>
      <c r="W26" s="2" t="s">
        <f>$C26</f>
        <v>98</v>
      </c>
      <c r="X26" s="2" t="s">
        <f>IF(ISERROR(VLOOKUP(E26,'Assumptions sheet'!$O$8:$P$45,2,0)),VLOOKUP(E26,'Assumptions sheet'!$S$8:$T$37,2,0),VLOOKUP(E26,'Assumptions sheet'!$O$8:$P$45,2,0))</f>
        <v>98</v>
      </c>
    </row>
    <row r="27" ht="26.100000000000005" customHeight="1">
      <c r="C27" s="4" t="s">
        <v>333</v>
      </c>
      <c r="D27" s="4" t="s">
        <v>330</v>
      </c>
      <c r="E27" s="4" t="s">
        <v>345</v>
      </c>
      <c r="F27" s="4" t="s">
        <v>346</v>
      </c>
      <c r="G27">
        <v>1</v>
      </c>
      <c r="K27" s="5">
        <v>100000</v>
      </c>
      <c r="L27">
        <v>8</v>
      </c>
      <c r="M27" t="s">
        <v>290</v>
      </c>
      <c r="N27" s="4" t="s">
        <v>33</v>
      </c>
      <c r="O27" s="5">
        <v>44800</v>
      </c>
      <c r="P27" s="4" t="s">
        <v>33</v>
      </c>
      <c r="Q27" s="2">
        <v>1</v>
      </c>
      <c r="R27">
        <v>5</v>
      </c>
      <c r="S27" s="5">
        <f>R27*O27*Q27</f>
        <v>224000</v>
      </c>
      <c r="T27" s="5">
        <f>IF(C27="SBM", S27, 0)</f>
        <v>0</v>
      </c>
      <c r="U27" s="12">
        <f>S27/Summary!$C$14</f>
        <v>0.2538302932457094</v>
      </c>
    </row>
    <row r="28" ht="26.100000000000005" customHeight="1">
      <c r="C28" s="4" t="s">
        <v>98</v>
      </c>
      <c r="D28" s="4" t="s">
        <v>330</v>
      </c>
      <c r="E28" s="4" t="s">
        <v>345</v>
      </c>
      <c r="F28" s="4" t="s">
        <v>347</v>
      </c>
      <c r="G28">
        <v>1</v>
      </c>
      <c r="K28" s="5">
        <v>100000</v>
      </c>
      <c r="L28">
        <v>8</v>
      </c>
      <c r="M28" t="s">
        <v>290</v>
      </c>
      <c r="N28" s="4" t="s">
        <v>33</v>
      </c>
      <c r="O28" s="5">
        <v>44800</v>
      </c>
      <c r="P28" s="4" t="s">
        <v>33</v>
      </c>
      <c r="Q28" s="2">
        <v>1</v>
      </c>
      <c r="R28">
        <v>1</v>
      </c>
      <c r="S28" s="5">
        <f>R28*O28*Q28</f>
        <v>44800</v>
      </c>
      <c r="T28" s="5">
        <f>IF(C28="SBM", S28, 0)</f>
        <v>44800</v>
      </c>
    </row>
    <row r="29" ht="26.100000000000005" customHeight="1">
      <c r="C29" s="4" t="s">
        <v>98</v>
      </c>
      <c r="D29" s="4" t="s">
        <v>330</v>
      </c>
      <c r="E29" s="4" t="s">
        <v>345</v>
      </c>
      <c r="F29" s="4" t="s">
        <v>348</v>
      </c>
      <c r="G29">
        <v>1</v>
      </c>
      <c r="K29" s="5">
        <v>100000</v>
      </c>
      <c r="L29">
        <v>8</v>
      </c>
      <c r="M29" t="s">
        <v>290</v>
      </c>
      <c r="N29" s="4" t="s">
        <v>33</v>
      </c>
      <c r="O29" s="5">
        <v>44800</v>
      </c>
      <c r="P29" s="4" t="s">
        <v>33</v>
      </c>
      <c r="Q29" s="2">
        <v>1</v>
      </c>
      <c r="R29">
        <v>1</v>
      </c>
      <c r="S29" s="5">
        <f>R29*O29*Q29</f>
        <v>44800</v>
      </c>
      <c r="T29" s="5">
        <f>IF(C29="SBM", S29, 0)</f>
        <v>44800</v>
      </c>
    </row>
    <row r="30" ht="26.100000000000005" customHeight="1">
      <c r="C30" s="4" t="s">
        <v>98</v>
      </c>
      <c r="D30" s="4" t="s">
        <v>330</v>
      </c>
      <c r="E30" s="4" t="s">
        <v>345</v>
      </c>
      <c r="F30" s="4" t="s">
        <v>349</v>
      </c>
      <c r="G30">
        <v>1</v>
      </c>
      <c r="K30" s="5">
        <v>100000</v>
      </c>
      <c r="L30">
        <v>8</v>
      </c>
      <c r="M30" t="s">
        <v>290</v>
      </c>
      <c r="N30" s="4" t="s">
        <v>33</v>
      </c>
      <c r="O30" s="5">
        <v>44800</v>
      </c>
      <c r="P30" s="4" t="s">
        <v>33</v>
      </c>
      <c r="Q30" s="2">
        <v>1</v>
      </c>
      <c r="R30">
        <v>1</v>
      </c>
      <c r="S30" s="5">
        <f>R30*O30*Q30</f>
        <v>44800</v>
      </c>
      <c r="T30" s="5">
        <f>IF(C30="SBM", S30, 0)</f>
        <v>44800</v>
      </c>
    </row>
    <row r="31" ht="26.100000000000005" customHeight="1">
      <c r="C31" s="4" t="s">
        <v>98</v>
      </c>
      <c r="D31" s="4" t="s">
        <v>330</v>
      </c>
      <c r="E31" s="4" t="s">
        <v>345</v>
      </c>
      <c r="F31" s="4" t="s">
        <v>350</v>
      </c>
      <c r="G31">
        <v>1</v>
      </c>
      <c r="K31" s="5">
        <v>100000</v>
      </c>
      <c r="L31">
        <v>8</v>
      </c>
      <c r="M31" t="s">
        <v>290</v>
      </c>
      <c r="N31" s="4" t="s">
        <v>33</v>
      </c>
      <c r="O31" s="5">
        <v>44800</v>
      </c>
      <c r="P31" s="4" t="s">
        <v>33</v>
      </c>
      <c r="Q31" s="2">
        <v>1</v>
      </c>
      <c r="R31">
        <v>1</v>
      </c>
      <c r="S31" s="5">
        <f>R31*O31*Q31</f>
        <v>44800</v>
      </c>
      <c r="T31" s="5">
        <f>IF(C31="SBM", S31, 0)</f>
        <v>44800</v>
      </c>
    </row>
    <row r="32" ht="26.100000000000005" customHeight="1">
      <c r="C32" s="4" t="s">
        <v>98</v>
      </c>
      <c r="D32" s="4" t="s">
        <v>330</v>
      </c>
      <c r="E32" s="4" t="s">
        <v>345</v>
      </c>
      <c r="F32" s="4" t="s">
        <v>351</v>
      </c>
      <c r="G32">
        <v>1</v>
      </c>
      <c r="K32" s="5">
        <v>100000</v>
      </c>
      <c r="L32">
        <v>8</v>
      </c>
      <c r="M32" t="s">
        <v>290</v>
      </c>
      <c r="N32" s="4" t="s">
        <v>33</v>
      </c>
      <c r="O32" s="5">
        <v>44800</v>
      </c>
      <c r="P32" s="4" t="s">
        <v>33</v>
      </c>
      <c r="Q32" s="2">
        <v>1</v>
      </c>
      <c r="R32">
        <v>1</v>
      </c>
      <c r="S32" s="5">
        <f>R32*O32*Q32</f>
        <v>44800</v>
      </c>
      <c r="T32" s="5">
        <f>IF(C32="SBM", S32, 0)</f>
        <v>44800</v>
      </c>
    </row>
    <row r="33" ht="26.100000000000005" customHeight="1">
      <c r="C33" s="4" t="s">
        <v>98</v>
      </c>
      <c r="D33" s="4" t="s">
        <v>330</v>
      </c>
      <c r="E33" s="4" t="s">
        <v>345</v>
      </c>
      <c r="F33" s="4" t="s">
        <v>352</v>
      </c>
      <c r="G33">
        <v>1</v>
      </c>
      <c r="K33" s="5">
        <v>100000</v>
      </c>
      <c r="L33">
        <v>8</v>
      </c>
      <c r="M33" t="s">
        <v>290</v>
      </c>
      <c r="N33" s="4" t="s">
        <v>33</v>
      </c>
      <c r="O33" s="5">
        <v>44800</v>
      </c>
      <c r="P33" s="4" t="s">
        <v>33</v>
      </c>
      <c r="Q33" s="2">
        <v>1</v>
      </c>
      <c r="R33">
        <v>1</v>
      </c>
      <c r="S33" s="5">
        <f>R33*O33*Q33</f>
        <v>44800</v>
      </c>
      <c r="T33" s="5">
        <f>IF(C33="SBM", S33, 0)</f>
        <v>44800</v>
      </c>
    </row>
    <row r="34" ht="26.100000000000005" customHeight="1">
      <c r="C34" s="4" t="s">
        <v>333</v>
      </c>
      <c r="D34" s="4" t="s">
        <v>330</v>
      </c>
      <c r="E34" s="4" t="s">
        <v>345</v>
      </c>
      <c r="F34" s="4" t="s">
        <v>352</v>
      </c>
      <c r="G34">
        <v>1</v>
      </c>
      <c r="K34" s="5">
        <v>100000</v>
      </c>
      <c r="L34">
        <v>8</v>
      </c>
      <c r="M34" t="s">
        <v>290</v>
      </c>
      <c r="N34" s="4" t="s">
        <v>33</v>
      </c>
      <c r="O34" s="5">
        <v>44800</v>
      </c>
      <c r="P34" s="4" t="s">
        <v>33</v>
      </c>
      <c r="Q34" s="2">
        <v>1</v>
      </c>
      <c r="R34">
        <v>1</v>
      </c>
      <c r="S34" s="5">
        <f>R34*O34*Q34</f>
        <v>44800</v>
      </c>
      <c r="T34" s="5">
        <f>IF(C34="SBM", S34, 0)</f>
        <v>0</v>
      </c>
      <c r="U34" s="12">
        <f>S34/Summary!$C$14</f>
        <v>0.05076605864914188</v>
      </c>
    </row>
    <row r="35" ht="26.100000000000005" customHeight="1">
      <c r="C35" s="4" t="s">
        <v>98</v>
      </c>
      <c r="D35" s="4" t="s">
        <v>330</v>
      </c>
      <c r="E35" s="4" t="s">
        <v>345</v>
      </c>
      <c r="F35" s="4" t="s">
        <v>353</v>
      </c>
      <c r="G35">
        <v>1</v>
      </c>
      <c r="K35" s="5">
        <v>100000</v>
      </c>
      <c r="L35">
        <v>8</v>
      </c>
      <c r="M35" t="s">
        <v>290</v>
      </c>
      <c r="N35" s="4" t="s">
        <v>33</v>
      </c>
      <c r="O35" s="5">
        <v>44800</v>
      </c>
      <c r="P35" s="4" t="s">
        <v>33</v>
      </c>
      <c r="Q35" s="2">
        <v>1</v>
      </c>
      <c r="R35">
        <v>1</v>
      </c>
      <c r="S35" s="5">
        <f>R35*O35*Q35</f>
        <v>44800</v>
      </c>
      <c r="T35" s="5">
        <f>IF(C35="SBM", S35, 0)</f>
        <v>44800</v>
      </c>
    </row>
    <row r="36" ht="26.100000000000005" customHeight="1">
      <c r="C36" s="4" t="s">
        <v>98</v>
      </c>
      <c r="D36" s="4" t="s">
        <v>330</v>
      </c>
      <c r="E36" s="4" t="s">
        <v>345</v>
      </c>
      <c r="F36" s="4" t="s">
        <v>354</v>
      </c>
      <c r="G36">
        <v>1</v>
      </c>
      <c r="K36" s="5">
        <v>100000</v>
      </c>
      <c r="L36">
        <v>8</v>
      </c>
      <c r="M36" t="s">
        <v>290</v>
      </c>
      <c r="N36" s="4" t="s">
        <v>33</v>
      </c>
      <c r="O36" s="5">
        <v>44800</v>
      </c>
      <c r="P36" s="4" t="s">
        <v>33</v>
      </c>
      <c r="Q36" s="2">
        <v>1</v>
      </c>
      <c r="R36">
        <v>1</v>
      </c>
      <c r="S36" s="5">
        <f>R36*O36*Q36</f>
        <v>44800</v>
      </c>
      <c r="T36" s="5">
        <f>IF(C36="SBM", S36, 0)</f>
        <v>44800</v>
      </c>
    </row>
    <row r="37" ht="26.100000000000005" customHeight="1">
      <c r="C37" s="4" t="s">
        <v>98</v>
      </c>
      <c r="D37" s="4" t="s">
        <v>330</v>
      </c>
      <c r="E37" s="4" t="s">
        <v>345</v>
      </c>
      <c r="F37" s="4" t="s">
        <v>355</v>
      </c>
      <c r="G37">
        <v>1</v>
      </c>
      <c r="K37" s="5">
        <v>100000</v>
      </c>
      <c r="L37">
        <v>8</v>
      </c>
      <c r="M37" t="s">
        <v>290</v>
      </c>
      <c r="N37" s="4" t="s">
        <v>33</v>
      </c>
      <c r="O37" s="5">
        <v>44800</v>
      </c>
      <c r="P37" s="4" t="s">
        <v>33</v>
      </c>
      <c r="Q37" s="2">
        <v>1</v>
      </c>
      <c r="R37">
        <v>1</v>
      </c>
      <c r="S37" s="5">
        <f>R37*O37*Q37</f>
        <v>44800</v>
      </c>
      <c r="T37" s="5">
        <f>IF(C37="SBM", S37, 0)</f>
        <v>44800</v>
      </c>
    </row>
    <row r="38" ht="26.100000000000005" customHeight="1">
      <c r="C38" s="4" t="s">
        <v>98</v>
      </c>
      <c r="D38" s="4" t="s">
        <v>330</v>
      </c>
      <c r="E38" s="4" t="s">
        <v>345</v>
      </c>
      <c r="F38" s="4" t="s">
        <v>356</v>
      </c>
      <c r="G38">
        <v>1</v>
      </c>
      <c r="K38" s="5">
        <v>100000</v>
      </c>
      <c r="L38">
        <v>8</v>
      </c>
      <c r="M38" t="s">
        <v>290</v>
      </c>
      <c r="N38" s="4" t="s">
        <v>33</v>
      </c>
      <c r="O38" s="5">
        <v>44800</v>
      </c>
      <c r="P38" s="4" t="s">
        <v>33</v>
      </c>
      <c r="Q38" s="2">
        <v>1</v>
      </c>
      <c r="R38">
        <v>1</v>
      </c>
      <c r="S38" s="5">
        <f>R38*O38*Q38</f>
        <v>44800</v>
      </c>
      <c r="T38" s="5">
        <f>IF(C38="SBM", S38, 0)</f>
        <v>44800</v>
      </c>
    </row>
    <row r="39" ht="26.100000000000005" customHeight="1">
      <c r="C39" s="4" t="s">
        <v>98</v>
      </c>
      <c r="D39" s="4" t="s">
        <v>330</v>
      </c>
      <c r="E39" s="4" t="s">
        <v>345</v>
      </c>
      <c r="F39" s="4" t="s">
        <v>357</v>
      </c>
      <c r="G39">
        <v>1</v>
      </c>
      <c r="K39" s="5">
        <v>100000</v>
      </c>
      <c r="L39">
        <v>8</v>
      </c>
      <c r="M39" t="s">
        <v>290</v>
      </c>
      <c r="N39" s="4" t="s">
        <v>33</v>
      </c>
      <c r="O39" s="5">
        <v>44800</v>
      </c>
      <c r="P39" s="4" t="s">
        <v>33</v>
      </c>
      <c r="Q39" s="2">
        <v>1</v>
      </c>
      <c r="R39">
        <v>1</v>
      </c>
      <c r="S39" s="5">
        <f>R39*O39*Q39</f>
        <v>44800</v>
      </c>
      <c r="T39" s="5">
        <f>IF(C39="SBM", S39, 0)</f>
        <v>44800</v>
      </c>
    </row>
    <row r="40" ht="26.100000000000005" customHeight="1">
      <c r="C40" s="4" t="s">
        <v>98</v>
      </c>
      <c r="D40" s="4" t="s">
        <v>330</v>
      </c>
      <c r="E40" s="4" t="s">
        <v>345</v>
      </c>
      <c r="F40" s="4" t="s">
        <v>358</v>
      </c>
      <c r="G40">
        <v>1</v>
      </c>
      <c r="K40" s="5">
        <v>40000</v>
      </c>
      <c r="L40">
        <v>1</v>
      </c>
      <c r="M40" t="s">
        <v>290</v>
      </c>
      <c r="N40" s="4" t="s">
        <v>33</v>
      </c>
      <c r="O40" s="5">
        <v>22400</v>
      </c>
      <c r="P40" s="4" t="s">
        <v>33</v>
      </c>
      <c r="Q40" s="2">
        <v>1</v>
      </c>
      <c r="R40">
        <v>1</v>
      </c>
      <c r="S40" s="5">
        <f>R40*O40*Q40</f>
        <v>22400</v>
      </c>
      <c r="T40" s="5">
        <f>IF(C40="SBM", S40, 0)</f>
        <v>22400</v>
      </c>
      <c r="W40" s="2" t="s">
        <f>$C40</f>
        <v>98</v>
      </c>
      <c r="X40" s="2" t="s">
        <f>IF(ISERROR(VLOOKUP(E40,'Assumptions sheet'!$O$8:$P$45,2,0)),VLOOKUP(E40,'Assumptions sheet'!$S$8:$T$37,2,0),VLOOKUP(E40,'Assumptions sheet'!$O$8:$P$45,2,0))</f>
        <v>98</v>
      </c>
    </row>
    <row r="41" ht="26.100000000000005" customHeight="1">
      <c r="C41" s="4" t="s">
        <v>333</v>
      </c>
      <c r="D41" s="4" t="s">
        <v>330</v>
      </c>
      <c r="E41" s="4" t="s">
        <v>345</v>
      </c>
      <c r="F41" s="4" t="s">
        <v>358</v>
      </c>
      <c r="G41">
        <v>1</v>
      </c>
      <c r="K41" s="5">
        <v>40000</v>
      </c>
      <c r="L41">
        <v>11</v>
      </c>
      <c r="M41" t="s">
        <v>290</v>
      </c>
      <c r="N41" s="4" t="s">
        <v>33</v>
      </c>
      <c r="O41" s="5">
        <v>22400</v>
      </c>
      <c r="P41" s="4" t="s">
        <v>33</v>
      </c>
      <c r="Q41" s="2">
        <v>1</v>
      </c>
      <c r="R41">
        <v>12</v>
      </c>
      <c r="S41" s="5">
        <f>R41*O41*Q41</f>
        <v>268800</v>
      </c>
      <c r="T41" s="5">
        <f>IF(C41="SBM", S41, 0)</f>
        <v>0</v>
      </c>
      <c r="U41" s="12">
        <f>S41/Summary!$C$14</f>
        <v>0.3045963518948513</v>
      </c>
    </row>
    <row r="42" ht="26.100000000000005" customHeight="1">
      <c r="C42" s="4" t="s">
        <v>98</v>
      </c>
      <c r="D42" s="4" t="s">
        <v>330</v>
      </c>
      <c r="E42" s="4" t="s">
        <v>345</v>
      </c>
      <c r="F42" s="4" t="s">
        <v>359</v>
      </c>
      <c r="G42">
        <v>1</v>
      </c>
      <c r="K42" s="5">
        <v>40000</v>
      </c>
      <c r="L42">
        <v>1</v>
      </c>
      <c r="M42" t="s">
        <v>290</v>
      </c>
      <c r="N42" s="4" t="s">
        <v>33</v>
      </c>
      <c r="O42" s="5">
        <v>22400</v>
      </c>
      <c r="P42" s="4" t="s">
        <v>33</v>
      </c>
      <c r="Q42" s="2">
        <v>1</v>
      </c>
      <c r="R42">
        <v>1</v>
      </c>
      <c r="S42" s="5">
        <f>R42*O42*Q42</f>
        <v>22400</v>
      </c>
      <c r="T42" s="5">
        <f>IF(C42="SBM", S42, 0)</f>
        <v>22400</v>
      </c>
    </row>
    <row r="43" ht="26.100000000000005" customHeight="1">
      <c r="C43" s="4" t="s">
        <v>333</v>
      </c>
      <c r="D43" s="4" t="s">
        <v>330</v>
      </c>
      <c r="E43" s="4" t="s">
        <v>345</v>
      </c>
      <c r="F43" s="4" t="s">
        <v>359</v>
      </c>
      <c r="G43">
        <v>1</v>
      </c>
      <c r="K43" s="5">
        <v>40000</v>
      </c>
      <c r="L43">
        <v>2</v>
      </c>
      <c r="M43" t="s">
        <v>290</v>
      </c>
      <c r="N43" s="4" t="s">
        <v>33</v>
      </c>
      <c r="O43" s="5">
        <v>22400</v>
      </c>
      <c r="P43" s="4" t="s">
        <v>33</v>
      </c>
      <c r="Q43" s="2">
        <v>1</v>
      </c>
      <c r="R43">
        <v>1</v>
      </c>
      <c r="S43" s="5">
        <f>R43*O43*Q43</f>
        <v>22400</v>
      </c>
      <c r="T43" s="5">
        <f>IF(C43="SBM", S43, 0)</f>
        <v>0</v>
      </c>
      <c r="U43" s="12">
        <f>S43/Summary!$C$14</f>
        <v>0.02538302932457094</v>
      </c>
    </row>
    <row r="44" ht="26.100000000000005" customHeight="1">
      <c r="C44" s="4" t="s">
        <v>98</v>
      </c>
      <c r="D44" s="4" t="s">
        <v>330</v>
      </c>
      <c r="E44" s="4" t="s">
        <v>345</v>
      </c>
      <c r="F44" s="4" t="s">
        <v>360</v>
      </c>
      <c r="G44">
        <v>1</v>
      </c>
      <c r="K44" s="5">
        <v>40000</v>
      </c>
      <c r="L44">
        <v>1</v>
      </c>
      <c r="M44" t="s">
        <v>290</v>
      </c>
      <c r="N44" s="4" t="s">
        <v>33</v>
      </c>
      <c r="O44" s="5">
        <v>22400</v>
      </c>
      <c r="P44" s="4" t="s">
        <v>33</v>
      </c>
      <c r="Q44" s="2">
        <v>1</v>
      </c>
      <c r="R44">
        <v>1</v>
      </c>
      <c r="S44" s="5">
        <f>R44*O44*Q44</f>
        <v>22400</v>
      </c>
      <c r="T44" s="5">
        <f>IF(C44="SBM", S44, 0)</f>
        <v>22400</v>
      </c>
    </row>
    <row r="45" ht="26.100000000000005" customHeight="1">
      <c r="C45" s="4" t="s">
        <v>98</v>
      </c>
      <c r="D45" s="4" t="s">
        <v>330</v>
      </c>
      <c r="E45" s="4" t="s">
        <v>345</v>
      </c>
      <c r="F45" s="4" t="s">
        <v>361</v>
      </c>
      <c r="G45">
        <v>1</v>
      </c>
      <c r="K45" s="5">
        <v>40000</v>
      </c>
      <c r="L45">
        <v>1</v>
      </c>
      <c r="M45" t="s">
        <v>290</v>
      </c>
      <c r="N45" s="4" t="s">
        <v>33</v>
      </c>
      <c r="O45" s="5">
        <v>22400</v>
      </c>
      <c r="P45" s="4" t="s">
        <v>33</v>
      </c>
      <c r="Q45" s="2">
        <v>1</v>
      </c>
      <c r="R45">
        <v>1</v>
      </c>
      <c r="S45" s="5">
        <f>R45*O45*Q45</f>
        <v>22400</v>
      </c>
      <c r="T45" s="5">
        <f>IF(C45="SBM", S45, 0)</f>
        <v>22400</v>
      </c>
    </row>
    <row r="46" ht="26.100000000000005" customHeight="1">
      <c r="C46" s="4" t="s">
        <v>98</v>
      </c>
      <c r="D46" s="4" t="s">
        <v>330</v>
      </c>
      <c r="E46" s="4" t="s">
        <v>345</v>
      </c>
      <c r="F46" s="4" t="s">
        <v>362</v>
      </c>
      <c r="G46">
        <v>1</v>
      </c>
      <c r="K46" s="5">
        <v>40000</v>
      </c>
      <c r="L46">
        <v>1</v>
      </c>
      <c r="M46" t="s">
        <v>290</v>
      </c>
      <c r="N46" s="4" t="s">
        <v>33</v>
      </c>
      <c r="O46" s="5">
        <v>22400</v>
      </c>
      <c r="P46" s="4" t="s">
        <v>33</v>
      </c>
      <c r="Q46" s="2">
        <v>1</v>
      </c>
      <c r="R46">
        <v>1</v>
      </c>
      <c r="S46" s="5">
        <f>R46*O46*Q46</f>
        <v>22400</v>
      </c>
      <c r="T46" s="5">
        <f>IF(C46="SBM", S46, 0)</f>
        <v>22400</v>
      </c>
    </row>
    <row r="47" ht="26.100000000000005" customHeight="1">
      <c r="C47" s="4" t="s">
        <v>333</v>
      </c>
      <c r="D47" s="4" t="s">
        <v>330</v>
      </c>
      <c r="E47" s="4" t="s">
        <v>345</v>
      </c>
      <c r="F47" s="4" t="s">
        <v>362</v>
      </c>
      <c r="G47">
        <v>1</v>
      </c>
      <c r="K47" s="5">
        <v>40000</v>
      </c>
      <c r="L47">
        <v>3</v>
      </c>
      <c r="M47" t="s">
        <v>290</v>
      </c>
      <c r="N47" s="4" t="s">
        <v>33</v>
      </c>
      <c r="O47" s="5">
        <v>22400</v>
      </c>
      <c r="P47" s="4" t="s">
        <v>33</v>
      </c>
      <c r="Q47" s="2">
        <v>1</v>
      </c>
      <c r="R47">
        <v>2</v>
      </c>
      <c r="S47" s="5">
        <f>R47*O47*Q47</f>
        <v>44800</v>
      </c>
      <c r="T47" s="5">
        <f>IF(C47="SBM", S47, 0)</f>
        <v>0</v>
      </c>
      <c r="U47" s="12">
        <f>S47/Summary!$C$14</f>
        <v>0.05076605864914188</v>
      </c>
    </row>
    <row r="48" ht="26.100000000000005" customHeight="1">
      <c r="C48" s="4" t="s">
        <v>98</v>
      </c>
      <c r="D48" s="4" t="s">
        <v>330</v>
      </c>
      <c r="E48" s="4" t="s">
        <v>345</v>
      </c>
      <c r="F48" s="4" t="s">
        <v>363</v>
      </c>
      <c r="G48">
        <v>1</v>
      </c>
      <c r="K48" s="5">
        <v>40000</v>
      </c>
      <c r="L48">
        <v>1</v>
      </c>
      <c r="M48" t="s">
        <v>290</v>
      </c>
      <c r="N48" s="4" t="s">
        <v>33</v>
      </c>
      <c r="O48" s="5">
        <v>22400</v>
      </c>
      <c r="P48" s="4" t="s">
        <v>33</v>
      </c>
      <c r="Q48" s="2">
        <v>1</v>
      </c>
      <c r="R48">
        <v>1</v>
      </c>
      <c r="S48" s="5">
        <f>R48*O48*Q48</f>
        <v>22400</v>
      </c>
      <c r="T48" s="5">
        <f>IF(C48="SBM", S48, 0)</f>
        <v>22400</v>
      </c>
    </row>
    <row r="49" ht="26.100000000000005" customHeight="1">
      <c r="C49" s="4" t="s">
        <v>98</v>
      </c>
      <c r="D49" s="4" t="s">
        <v>330</v>
      </c>
      <c r="E49" s="4" t="s">
        <v>345</v>
      </c>
      <c r="F49" s="4" t="s">
        <v>364</v>
      </c>
      <c r="G49">
        <v>1</v>
      </c>
      <c r="K49" s="5">
        <v>40000</v>
      </c>
      <c r="L49">
        <v>1</v>
      </c>
      <c r="M49" t="s">
        <v>290</v>
      </c>
      <c r="N49" s="4" t="s">
        <v>33</v>
      </c>
      <c r="O49" s="5">
        <v>22400</v>
      </c>
      <c r="P49" s="4" t="s">
        <v>33</v>
      </c>
      <c r="Q49" s="2">
        <v>1</v>
      </c>
      <c r="R49">
        <v>1</v>
      </c>
      <c r="S49" s="5">
        <f>R49*O49*Q49</f>
        <v>22400</v>
      </c>
      <c r="T49" s="5">
        <f>IF(C49="SBM", S49, 0)</f>
        <v>22400</v>
      </c>
    </row>
    <row r="50" ht="26.100000000000005" customHeight="1">
      <c r="C50" s="4" t="s">
        <v>333</v>
      </c>
      <c r="D50" s="4" t="s">
        <v>330</v>
      </c>
      <c r="E50" s="4" t="s">
        <v>345</v>
      </c>
      <c r="F50" s="4" t="s">
        <v>364</v>
      </c>
      <c r="G50">
        <v>1</v>
      </c>
      <c r="K50" s="5">
        <v>40000</v>
      </c>
      <c r="L50">
        <v>2</v>
      </c>
      <c r="M50" t="s">
        <v>290</v>
      </c>
      <c r="N50" s="4" t="s">
        <v>33</v>
      </c>
      <c r="O50" s="5">
        <v>22400</v>
      </c>
      <c r="P50" s="4" t="s">
        <v>33</v>
      </c>
      <c r="Q50" s="2">
        <v>1</v>
      </c>
      <c r="R50">
        <v>2</v>
      </c>
      <c r="S50" s="5">
        <f>R50*O50*Q50</f>
        <v>44800</v>
      </c>
      <c r="T50" s="5">
        <f>IF(C50="SBM", S50, 0)</f>
        <v>0</v>
      </c>
      <c r="U50" s="12">
        <f>S50/Summary!$C$14</f>
        <v>0.05076605864914188</v>
      </c>
    </row>
    <row r="51" ht="26.100000000000005" customHeight="1">
      <c r="C51" s="4" t="s">
        <v>98</v>
      </c>
      <c r="D51" s="4" t="s">
        <v>330</v>
      </c>
      <c r="E51" s="4" t="s">
        <v>345</v>
      </c>
      <c r="F51" s="4" t="s">
        <v>365</v>
      </c>
      <c r="G51">
        <v>1</v>
      </c>
      <c r="K51" s="5">
        <v>40000</v>
      </c>
      <c r="L51">
        <v>1</v>
      </c>
      <c r="M51" t="s">
        <v>290</v>
      </c>
      <c r="N51" s="4" t="s">
        <v>33</v>
      </c>
      <c r="O51" s="5">
        <v>22400</v>
      </c>
      <c r="P51" s="4" t="s">
        <v>33</v>
      </c>
      <c r="Q51" s="2">
        <v>1</v>
      </c>
      <c r="R51">
        <v>1</v>
      </c>
      <c r="S51" s="5">
        <f>R51*O51*Q51</f>
        <v>22400</v>
      </c>
      <c r="T51" s="5">
        <f>IF(C51="SBM", S51, 0)</f>
        <v>22400</v>
      </c>
    </row>
    <row r="52" ht="26.100000000000005" customHeight="1">
      <c r="C52" s="4" t="s">
        <v>98</v>
      </c>
      <c r="D52" s="4" t="s">
        <v>330</v>
      </c>
      <c r="E52" s="4" t="s">
        <v>345</v>
      </c>
      <c r="F52" s="4" t="s">
        <v>366</v>
      </c>
      <c r="G52">
        <v>1</v>
      </c>
      <c r="K52" s="5">
        <v>40000</v>
      </c>
      <c r="L52">
        <v>1</v>
      </c>
      <c r="M52" t="s">
        <v>290</v>
      </c>
      <c r="N52" s="4" t="s">
        <v>33</v>
      </c>
      <c r="O52" s="5">
        <v>22400</v>
      </c>
      <c r="P52" s="4" t="s">
        <v>33</v>
      </c>
      <c r="Q52" s="2">
        <v>1</v>
      </c>
      <c r="R52">
        <v>1</v>
      </c>
      <c r="S52" s="5">
        <f>R52*O52*Q52</f>
        <v>22400</v>
      </c>
      <c r="T52" s="5">
        <f>IF(C52="SBM", S52, 0)</f>
        <v>22400</v>
      </c>
    </row>
    <row r="53" ht="26.100000000000005" customHeight="1">
      <c r="C53" s="4" t="s">
        <v>98</v>
      </c>
      <c r="D53" s="4" t="s">
        <v>330</v>
      </c>
      <c r="E53" s="4" t="s">
        <v>345</v>
      </c>
      <c r="F53" s="4" t="s">
        <v>367</v>
      </c>
      <c r="G53">
        <v>1</v>
      </c>
      <c r="K53" s="5">
        <v>40000</v>
      </c>
      <c r="L53">
        <v>1</v>
      </c>
      <c r="M53" t="s">
        <v>290</v>
      </c>
      <c r="N53" s="4" t="s">
        <v>33</v>
      </c>
      <c r="O53" s="5">
        <v>22400</v>
      </c>
      <c r="P53" s="4" t="s">
        <v>33</v>
      </c>
      <c r="Q53" s="2">
        <v>1</v>
      </c>
      <c r="R53">
        <v>1</v>
      </c>
      <c r="S53" s="5">
        <f>R53*O53*Q53</f>
        <v>22400</v>
      </c>
      <c r="T53" s="5">
        <f>IF(C53="SBM", S53, 0)</f>
        <v>22400</v>
      </c>
    </row>
    <row r="54" ht="26.100000000000005" customHeight="1">
      <c r="C54" s="4" t="s">
        <v>98</v>
      </c>
      <c r="D54" s="4" t="s">
        <v>330</v>
      </c>
      <c r="E54" s="4" t="s">
        <v>345</v>
      </c>
      <c r="F54" s="4" t="s">
        <v>368</v>
      </c>
      <c r="G54">
        <v>1</v>
      </c>
      <c r="K54" s="5">
        <v>40000</v>
      </c>
      <c r="L54">
        <v>1</v>
      </c>
      <c r="M54" t="s">
        <v>290</v>
      </c>
      <c r="N54" s="4" t="s">
        <v>33</v>
      </c>
      <c r="O54" s="5">
        <v>22400</v>
      </c>
      <c r="P54" s="4" t="s">
        <v>33</v>
      </c>
      <c r="Q54" s="2">
        <v>1</v>
      </c>
      <c r="R54">
        <v>1</v>
      </c>
      <c r="S54" s="5">
        <f>R54*O54*Q54</f>
        <v>22400</v>
      </c>
      <c r="T54" s="5">
        <f>IF(C54="SBM", S54, 0)</f>
        <v>22400</v>
      </c>
    </row>
    <row r="55" ht="26.100000000000005" customHeight="1">
      <c r="C55" s="4" t="s">
        <v>98</v>
      </c>
      <c r="D55" s="4" t="s">
        <v>330</v>
      </c>
      <c r="E55" s="4" t="s">
        <v>345</v>
      </c>
      <c r="F55" s="4" t="s">
        <v>369</v>
      </c>
      <c r="G55">
        <v>1</v>
      </c>
      <c r="K55" s="5">
        <v>40000</v>
      </c>
      <c r="L55">
        <v>1</v>
      </c>
      <c r="M55" t="s">
        <v>290</v>
      </c>
      <c r="N55" s="4" t="s">
        <v>33</v>
      </c>
      <c r="O55" s="5">
        <v>22400</v>
      </c>
      <c r="P55" s="4" t="s">
        <v>33</v>
      </c>
      <c r="Q55" s="2">
        <v>1</v>
      </c>
      <c r="R55">
        <v>1</v>
      </c>
      <c r="S55" s="5">
        <f>R55*O55*Q55</f>
        <v>22400</v>
      </c>
      <c r="T55" s="5">
        <f>IF(C55="SBM", S55, 0)</f>
        <v>22400</v>
      </c>
    </row>
    <row r="56" ht="26.100000000000005" customHeight="1">
      <c r="C56" s="4" t="s">
        <v>98</v>
      </c>
      <c r="D56" s="4" t="s">
        <v>330</v>
      </c>
      <c r="E56" s="4" t="s">
        <v>345</v>
      </c>
      <c r="F56" s="4" t="s">
        <v>370</v>
      </c>
      <c r="G56">
        <v>1</v>
      </c>
      <c r="K56" s="5">
        <v>40000</v>
      </c>
      <c r="L56">
        <v>1</v>
      </c>
      <c r="M56" t="s">
        <v>290</v>
      </c>
      <c r="N56" s="4" t="s">
        <v>33</v>
      </c>
      <c r="O56" s="5">
        <v>22400</v>
      </c>
      <c r="P56" s="4" t="s">
        <v>33</v>
      </c>
      <c r="Q56" s="2">
        <v>1</v>
      </c>
      <c r="R56">
        <v>1</v>
      </c>
      <c r="S56" s="5">
        <f>R56*O56*Q56</f>
        <v>22400</v>
      </c>
      <c r="T56" s="5">
        <f>IF(C56="SBM", S56, 0)</f>
        <v>22400</v>
      </c>
    </row>
    <row r="57" ht="26.100000000000005" customHeight="1">
      <c r="C57" s="4" t="s">
        <v>333</v>
      </c>
      <c r="D57" s="4" t="s">
        <v>330</v>
      </c>
      <c r="E57" s="4" t="s">
        <v>345</v>
      </c>
      <c r="F57" s="4" t="s">
        <v>370</v>
      </c>
      <c r="G57">
        <v>1</v>
      </c>
      <c r="K57" s="5">
        <v>40000</v>
      </c>
      <c r="L57">
        <v>11</v>
      </c>
      <c r="M57" t="s">
        <v>290</v>
      </c>
      <c r="N57" s="4" t="s">
        <v>33</v>
      </c>
      <c r="O57" s="5">
        <v>22400</v>
      </c>
      <c r="P57" s="4" t="s">
        <v>33</v>
      </c>
      <c r="Q57" s="2">
        <v>1</v>
      </c>
      <c r="R57">
        <v>12</v>
      </c>
      <c r="S57" s="5">
        <f>R57*O57*Q57</f>
        <v>268800</v>
      </c>
      <c r="T57" s="5">
        <f>IF(C57="SBM", S57, 0)</f>
        <v>0</v>
      </c>
      <c r="U57" s="12">
        <f>S57/Summary!$C$14</f>
        <v>0.3045963518948513</v>
      </c>
    </row>
    <row r="58" ht="26.100000000000005" customHeight="1">
      <c r="C58" s="4" t="s">
        <v>98</v>
      </c>
      <c r="D58" s="4" t="s">
        <v>330</v>
      </c>
      <c r="E58" s="4" t="s">
        <v>345</v>
      </c>
      <c r="F58" s="4" t="s">
        <v>371</v>
      </c>
      <c r="G58">
        <v>1</v>
      </c>
      <c r="K58" s="5">
        <v>40000</v>
      </c>
      <c r="L58">
        <v>1</v>
      </c>
      <c r="M58" t="s">
        <v>290</v>
      </c>
      <c r="N58" s="4" t="s">
        <v>33</v>
      </c>
      <c r="O58" s="5">
        <v>22400</v>
      </c>
      <c r="P58" s="4" t="s">
        <v>33</v>
      </c>
      <c r="Q58" s="2">
        <v>1</v>
      </c>
      <c r="R58">
        <v>1</v>
      </c>
      <c r="S58" s="5">
        <f>R58*O58*Q58</f>
        <v>22400</v>
      </c>
      <c r="T58" s="5">
        <f>IF(C58="SBM", S58, 0)</f>
        <v>22400</v>
      </c>
    </row>
    <row r="59" ht="26.100000000000005" customHeight="1">
      <c r="C59" s="4" t="s">
        <v>333</v>
      </c>
      <c r="D59" s="4" t="s">
        <v>330</v>
      </c>
      <c r="E59" s="4" t="s">
        <v>345</v>
      </c>
      <c r="F59" s="4" t="s">
        <v>371</v>
      </c>
      <c r="G59">
        <v>1</v>
      </c>
      <c r="K59" s="5">
        <v>40000</v>
      </c>
      <c r="L59">
        <v>2</v>
      </c>
      <c r="M59" t="s">
        <v>290</v>
      </c>
      <c r="N59" s="4" t="s">
        <v>33</v>
      </c>
      <c r="O59" s="5">
        <v>22400</v>
      </c>
      <c r="P59" s="4" t="s">
        <v>33</v>
      </c>
      <c r="Q59" s="2">
        <v>1</v>
      </c>
      <c r="R59">
        <v>1</v>
      </c>
      <c r="S59" s="5">
        <f>R59*O59*Q59</f>
        <v>22400</v>
      </c>
      <c r="T59" s="5">
        <f>IF(C59="SBM", S59, 0)</f>
        <v>0</v>
      </c>
      <c r="U59" s="12">
        <f>S59/Summary!$C$14</f>
        <v>0.02538302932457094</v>
      </c>
    </row>
    <row r="60" ht="26.100000000000005" customHeight="1">
      <c r="C60" s="4" t="s">
        <v>98</v>
      </c>
      <c r="D60" s="4" t="s">
        <v>330</v>
      </c>
      <c r="E60" s="4" t="s">
        <v>345</v>
      </c>
      <c r="F60" s="4" t="s">
        <v>372</v>
      </c>
      <c r="G60">
        <v>1</v>
      </c>
      <c r="K60" s="5">
        <v>40000</v>
      </c>
      <c r="L60">
        <v>1</v>
      </c>
      <c r="M60" t="s">
        <v>290</v>
      </c>
      <c r="N60" s="4" t="s">
        <v>33</v>
      </c>
      <c r="O60" s="5">
        <v>22400</v>
      </c>
      <c r="P60" s="4" t="s">
        <v>33</v>
      </c>
      <c r="Q60" s="2">
        <v>1</v>
      </c>
      <c r="R60">
        <v>1</v>
      </c>
      <c r="S60" s="5">
        <f>R60*O60*Q60</f>
        <v>22400</v>
      </c>
      <c r="T60" s="5">
        <f>IF(C60="SBM", S60, 0)</f>
        <v>22400</v>
      </c>
    </row>
    <row r="61" ht="26.100000000000005" customHeight="1">
      <c r="C61" s="4" t="s">
        <v>98</v>
      </c>
      <c r="D61" s="4" t="s">
        <v>330</v>
      </c>
      <c r="E61" s="4" t="s">
        <v>345</v>
      </c>
      <c r="F61" s="4" t="s">
        <v>373</v>
      </c>
      <c r="G61">
        <v>1</v>
      </c>
      <c r="K61" s="5">
        <v>40000</v>
      </c>
      <c r="L61">
        <v>1</v>
      </c>
      <c r="M61" t="s">
        <v>290</v>
      </c>
      <c r="N61" s="4" t="s">
        <v>33</v>
      </c>
      <c r="O61" s="5">
        <v>22400</v>
      </c>
      <c r="P61" s="4" t="s">
        <v>33</v>
      </c>
      <c r="Q61" s="2">
        <v>1</v>
      </c>
      <c r="R61">
        <v>1</v>
      </c>
      <c r="S61" s="5">
        <f>R61*O61*Q61</f>
        <v>22400</v>
      </c>
      <c r="T61" s="5">
        <f>IF(C61="SBM", S61, 0)</f>
        <v>22400</v>
      </c>
    </row>
    <row r="62" ht="26.100000000000005" customHeight="1">
      <c r="C62" s="4" t="s">
        <v>98</v>
      </c>
      <c r="D62" s="4" t="s">
        <v>330</v>
      </c>
      <c r="E62" s="4" t="s">
        <v>345</v>
      </c>
      <c r="F62" s="4" t="s">
        <v>374</v>
      </c>
      <c r="G62">
        <v>1</v>
      </c>
      <c r="K62" s="5">
        <v>40000</v>
      </c>
      <c r="L62">
        <v>1</v>
      </c>
      <c r="M62" t="s">
        <v>290</v>
      </c>
      <c r="N62" s="4" t="s">
        <v>33</v>
      </c>
      <c r="O62" s="5">
        <v>22400</v>
      </c>
      <c r="P62" s="4" t="s">
        <v>33</v>
      </c>
      <c r="Q62" s="2">
        <v>1</v>
      </c>
      <c r="R62">
        <v>1</v>
      </c>
      <c r="S62" s="5">
        <f>R62*O62*Q62</f>
        <v>22400</v>
      </c>
      <c r="T62" s="5">
        <f>IF(C62="SBM", S62, 0)</f>
        <v>22400</v>
      </c>
    </row>
    <row r="63" ht="26.100000000000005" customHeight="1">
      <c r="C63" s="4" t="s">
        <v>333</v>
      </c>
      <c r="D63" s="4" t="s">
        <v>330</v>
      </c>
      <c r="E63" s="4" t="s">
        <v>345</v>
      </c>
      <c r="F63" s="4" t="s">
        <v>374</v>
      </c>
      <c r="G63">
        <v>1</v>
      </c>
      <c r="K63" s="5">
        <v>40000</v>
      </c>
      <c r="L63">
        <v>3</v>
      </c>
      <c r="M63" t="s">
        <v>290</v>
      </c>
      <c r="N63" s="4" t="s">
        <v>33</v>
      </c>
      <c r="O63" s="5">
        <v>22400</v>
      </c>
      <c r="P63" s="4" t="s">
        <v>33</v>
      </c>
      <c r="Q63" s="2">
        <v>1</v>
      </c>
      <c r="R63">
        <v>2</v>
      </c>
      <c r="S63" s="5">
        <f>R63*O63*Q63</f>
        <v>44800</v>
      </c>
      <c r="T63" s="5">
        <f>IF(C63="SBM", S63, 0)</f>
        <v>0</v>
      </c>
      <c r="U63" s="12">
        <f>S63/Summary!$C$14</f>
        <v>0.05076605864914188</v>
      </c>
    </row>
    <row r="64" ht="26.100000000000005" customHeight="1">
      <c r="C64" s="4" t="s">
        <v>98</v>
      </c>
      <c r="D64" s="4" t="s">
        <v>330</v>
      </c>
      <c r="E64" s="4" t="s">
        <v>345</v>
      </c>
      <c r="F64" s="4" t="s">
        <v>375</v>
      </c>
      <c r="G64">
        <v>1</v>
      </c>
      <c r="K64" s="5">
        <v>40000</v>
      </c>
      <c r="L64">
        <v>1</v>
      </c>
      <c r="M64" t="s">
        <v>290</v>
      </c>
      <c r="N64" s="4" t="s">
        <v>33</v>
      </c>
      <c r="O64" s="5">
        <v>22400</v>
      </c>
      <c r="P64" s="4" t="s">
        <v>33</v>
      </c>
      <c r="Q64" s="2">
        <v>1</v>
      </c>
      <c r="R64">
        <v>1</v>
      </c>
      <c r="S64" s="5">
        <f>R64*O64*Q64</f>
        <v>22400</v>
      </c>
      <c r="T64" s="5">
        <f>IF(C64="SBM", S64, 0)</f>
        <v>22400</v>
      </c>
    </row>
    <row r="65" ht="26.100000000000005" customHeight="1">
      <c r="C65" s="4" t="s">
        <v>98</v>
      </c>
      <c r="D65" s="4" t="s">
        <v>330</v>
      </c>
      <c r="E65" s="4" t="s">
        <v>345</v>
      </c>
      <c r="F65" s="4" t="s">
        <v>376</v>
      </c>
      <c r="G65">
        <v>1</v>
      </c>
      <c r="K65" s="5">
        <v>40000</v>
      </c>
      <c r="L65">
        <v>1</v>
      </c>
      <c r="M65" t="s">
        <v>290</v>
      </c>
      <c r="N65" s="4" t="s">
        <v>33</v>
      </c>
      <c r="O65" s="5">
        <v>22400</v>
      </c>
      <c r="P65" s="4" t="s">
        <v>33</v>
      </c>
      <c r="Q65" s="2">
        <v>1</v>
      </c>
      <c r="R65">
        <v>1</v>
      </c>
      <c r="S65" s="5">
        <f>R65*O65*Q65</f>
        <v>22400</v>
      </c>
      <c r="T65" s="5">
        <f>IF(C65="SBM", S65, 0)</f>
        <v>22400</v>
      </c>
    </row>
    <row r="66" ht="26.100000000000005" customHeight="1">
      <c r="C66" s="4" t="s">
        <v>333</v>
      </c>
      <c r="D66" s="4" t="s">
        <v>330</v>
      </c>
      <c r="E66" s="4" t="s">
        <v>345</v>
      </c>
      <c r="F66" s="4" t="s">
        <v>376</v>
      </c>
      <c r="G66">
        <v>1</v>
      </c>
      <c r="K66" s="5">
        <v>40000</v>
      </c>
      <c r="L66">
        <v>2</v>
      </c>
      <c r="M66" t="s">
        <v>290</v>
      </c>
      <c r="N66" s="4" t="s">
        <v>33</v>
      </c>
      <c r="O66" s="5">
        <v>22400</v>
      </c>
      <c r="P66" s="4" t="s">
        <v>33</v>
      </c>
      <c r="Q66" s="2">
        <v>1</v>
      </c>
      <c r="R66">
        <v>2</v>
      </c>
      <c r="S66" s="5">
        <f>R66*O66*Q66</f>
        <v>44800</v>
      </c>
      <c r="T66" s="5">
        <f>IF(C66="SBM", S66, 0)</f>
        <v>0</v>
      </c>
      <c r="U66" s="12">
        <f>S66/Summary!$C$14</f>
        <v>0.05076605864914188</v>
      </c>
    </row>
    <row r="67" ht="26.100000000000005" customHeight="1">
      <c r="C67" s="4" t="s">
        <v>98</v>
      </c>
      <c r="D67" s="4" t="s">
        <v>330</v>
      </c>
      <c r="E67" s="4" t="s">
        <v>345</v>
      </c>
      <c r="F67" s="4" t="s">
        <v>377</v>
      </c>
      <c r="G67">
        <v>1</v>
      </c>
      <c r="K67" s="5">
        <v>40000</v>
      </c>
      <c r="L67">
        <v>1</v>
      </c>
      <c r="M67" t="s">
        <v>290</v>
      </c>
      <c r="N67" s="4" t="s">
        <v>33</v>
      </c>
      <c r="O67" s="5">
        <v>22400</v>
      </c>
      <c r="P67" s="4" t="s">
        <v>33</v>
      </c>
      <c r="Q67" s="2">
        <v>1</v>
      </c>
      <c r="R67">
        <v>1</v>
      </c>
      <c r="S67" s="5">
        <f>R67*O67*Q67</f>
        <v>22400</v>
      </c>
      <c r="T67" s="5">
        <f>IF(C67="SBM", S67, 0)</f>
        <v>22400</v>
      </c>
    </row>
    <row r="68" ht="26.100000000000005" customHeight="1">
      <c r="C68" s="4" t="s">
        <v>98</v>
      </c>
      <c r="D68" s="4" t="s">
        <v>330</v>
      </c>
      <c r="E68" s="4" t="s">
        <v>345</v>
      </c>
      <c r="F68" s="4" t="s">
        <v>378</v>
      </c>
      <c r="G68">
        <v>1</v>
      </c>
      <c r="K68" s="5">
        <v>40000</v>
      </c>
      <c r="L68">
        <v>1</v>
      </c>
      <c r="M68" t="s">
        <v>290</v>
      </c>
      <c r="N68" s="4" t="s">
        <v>33</v>
      </c>
      <c r="O68" s="5">
        <v>22400</v>
      </c>
      <c r="P68" s="4" t="s">
        <v>33</v>
      </c>
      <c r="Q68" s="2">
        <v>1</v>
      </c>
      <c r="R68">
        <v>1</v>
      </c>
      <c r="S68" s="5">
        <f>R68*O68*Q68</f>
        <v>22400</v>
      </c>
      <c r="T68" s="5">
        <f>IF(C68="SBM", S68, 0)</f>
        <v>22400</v>
      </c>
    </row>
    <row r="69" ht="26.100000000000005" customHeight="1">
      <c r="C69" s="4" t="s">
        <v>98</v>
      </c>
      <c r="D69" s="4" t="s">
        <v>330</v>
      </c>
      <c r="E69" s="4" t="s">
        <v>345</v>
      </c>
      <c r="F69" s="4" t="s">
        <v>379</v>
      </c>
      <c r="G69">
        <v>1</v>
      </c>
      <c r="K69" s="5">
        <v>40000</v>
      </c>
      <c r="L69">
        <v>1</v>
      </c>
      <c r="M69" t="s">
        <v>290</v>
      </c>
      <c r="N69" s="4" t="s">
        <v>33</v>
      </c>
      <c r="O69" s="5">
        <v>22400</v>
      </c>
      <c r="P69" s="4" t="s">
        <v>33</v>
      </c>
      <c r="Q69" s="2">
        <v>1</v>
      </c>
      <c r="R69">
        <v>1</v>
      </c>
      <c r="S69" s="5">
        <f>R69*O69*Q69</f>
        <v>22400</v>
      </c>
      <c r="T69" s="5">
        <f>IF(C69="SBM", S69, 0)</f>
        <v>22400</v>
      </c>
    </row>
    <row r="70" ht="26.100000000000005" customHeight="1">
      <c r="C70" s="4" t="s">
        <v>98</v>
      </c>
      <c r="D70" s="4" t="s">
        <v>330</v>
      </c>
      <c r="E70" s="4" t="s">
        <v>345</v>
      </c>
      <c r="F70" s="4" t="s">
        <v>380</v>
      </c>
      <c r="G70">
        <v>1</v>
      </c>
      <c r="K70" s="5">
        <v>40000</v>
      </c>
      <c r="L70">
        <v>1</v>
      </c>
      <c r="M70" t="s">
        <v>290</v>
      </c>
      <c r="N70" s="4" t="s">
        <v>33</v>
      </c>
      <c r="O70" s="5">
        <v>22400</v>
      </c>
      <c r="P70" s="4" t="s">
        <v>33</v>
      </c>
      <c r="Q70" s="2">
        <v>1</v>
      </c>
      <c r="R70">
        <v>1</v>
      </c>
      <c r="S70" s="5">
        <f>R70*O70*Q70</f>
        <v>22400</v>
      </c>
      <c r="T70" s="5">
        <f>IF(C70="SBM", S70, 0)</f>
        <v>22400</v>
      </c>
    </row>
    <row r="71" ht="26.100000000000005" customHeight="1">
      <c r="C71" s="4" t="s">
        <v>98</v>
      </c>
      <c r="D71" s="4" t="s">
        <v>330</v>
      </c>
      <c r="E71" s="4" t="s">
        <v>345</v>
      </c>
      <c r="F71" s="4" t="s">
        <v>381</v>
      </c>
      <c r="G71">
        <v>1</v>
      </c>
      <c r="K71" s="5">
        <v>40000</v>
      </c>
      <c r="L71">
        <v>1</v>
      </c>
      <c r="M71" t="s">
        <v>290</v>
      </c>
      <c r="N71" s="4" t="s">
        <v>33</v>
      </c>
      <c r="O71" s="5">
        <v>22400</v>
      </c>
      <c r="P71" s="4" t="s">
        <v>33</v>
      </c>
      <c r="Q71" s="2">
        <v>1</v>
      </c>
      <c r="R71">
        <v>1</v>
      </c>
      <c r="S71" s="5">
        <f>R71*O71*Q71</f>
        <v>22400</v>
      </c>
      <c r="T71" s="5">
        <f>IF(C71="SBM", S71, 0)</f>
        <v>22400</v>
      </c>
    </row>
    <row r="72" ht="26.100000000000005" customHeight="1">
      <c r="C72" s="4" t="s">
        <v>98</v>
      </c>
      <c r="D72" s="4" t="s">
        <v>330</v>
      </c>
      <c r="E72" s="4" t="s">
        <v>345</v>
      </c>
      <c r="F72" s="4" t="s">
        <v>382</v>
      </c>
      <c r="G72">
        <v>1</v>
      </c>
      <c r="K72" s="5">
        <v>40000</v>
      </c>
      <c r="L72">
        <v>1</v>
      </c>
      <c r="M72" t="s">
        <v>290</v>
      </c>
      <c r="N72" s="4" t="s">
        <v>33</v>
      </c>
      <c r="O72" s="5">
        <v>22400</v>
      </c>
      <c r="P72" s="4" t="s">
        <v>33</v>
      </c>
      <c r="Q72" s="2">
        <v>1</v>
      </c>
      <c r="R72">
        <v>1</v>
      </c>
      <c r="S72" s="5">
        <f>R72*O72*Q72</f>
        <v>22400</v>
      </c>
      <c r="T72" s="5">
        <f>IF(C72="SBM", S72, 0)</f>
        <v>22400</v>
      </c>
    </row>
    <row r="73" ht="26.100000000000005" customHeight="1">
      <c r="C73" s="4" t="s">
        <v>333</v>
      </c>
      <c r="D73" s="4" t="s">
        <v>330</v>
      </c>
      <c r="E73" s="4" t="s">
        <v>345</v>
      </c>
      <c r="F73" s="4" t="s">
        <v>382</v>
      </c>
      <c r="G73">
        <v>1</v>
      </c>
      <c r="K73" s="5">
        <v>40000</v>
      </c>
      <c r="L73">
        <v>11</v>
      </c>
      <c r="M73" t="s">
        <v>290</v>
      </c>
      <c r="N73" s="4" t="s">
        <v>33</v>
      </c>
      <c r="O73" s="5">
        <v>22400</v>
      </c>
      <c r="P73" s="4" t="s">
        <v>33</v>
      </c>
      <c r="Q73" s="2">
        <v>1</v>
      </c>
      <c r="R73">
        <v>12</v>
      </c>
      <c r="S73" s="5">
        <f>R73*O73*Q73</f>
        <v>268800</v>
      </c>
      <c r="T73" s="5">
        <f>IF(C73="SBM", S73, 0)</f>
        <v>0</v>
      </c>
      <c r="U73" s="12">
        <f>S73/Summary!$C$14</f>
        <v>0.3045963518948513</v>
      </c>
    </row>
    <row r="74" ht="26.100000000000005" customHeight="1">
      <c r="C74" s="4" t="s">
        <v>98</v>
      </c>
      <c r="D74" s="4" t="s">
        <v>330</v>
      </c>
      <c r="E74" s="4" t="s">
        <v>345</v>
      </c>
      <c r="F74" s="4" t="s">
        <v>383</v>
      </c>
      <c r="G74">
        <v>1</v>
      </c>
      <c r="K74" s="5">
        <v>40000</v>
      </c>
      <c r="L74">
        <v>1</v>
      </c>
      <c r="M74" t="s">
        <v>290</v>
      </c>
      <c r="N74" s="4" t="s">
        <v>33</v>
      </c>
      <c r="O74" s="5">
        <v>22400</v>
      </c>
      <c r="P74" s="4" t="s">
        <v>33</v>
      </c>
      <c r="Q74" s="2">
        <v>1</v>
      </c>
      <c r="R74">
        <v>1</v>
      </c>
      <c r="S74" s="5">
        <f>R74*O74*Q74</f>
        <v>22400</v>
      </c>
      <c r="T74" s="5">
        <f>IF(C74="SBM", S74, 0)</f>
        <v>22400</v>
      </c>
    </row>
    <row r="75" ht="26.100000000000005" customHeight="1">
      <c r="C75" s="4" t="s">
        <v>333</v>
      </c>
      <c r="D75" s="4" t="s">
        <v>330</v>
      </c>
      <c r="E75" s="4" t="s">
        <v>345</v>
      </c>
      <c r="F75" s="4" t="s">
        <v>383</v>
      </c>
      <c r="G75">
        <v>1</v>
      </c>
      <c r="K75" s="5">
        <v>40000</v>
      </c>
      <c r="L75">
        <v>2</v>
      </c>
      <c r="M75" t="s">
        <v>290</v>
      </c>
      <c r="N75" s="4" t="s">
        <v>33</v>
      </c>
      <c r="O75" s="5">
        <v>22400</v>
      </c>
      <c r="P75" s="4" t="s">
        <v>33</v>
      </c>
      <c r="Q75" s="2">
        <v>1</v>
      </c>
      <c r="R75">
        <v>1</v>
      </c>
      <c r="S75" s="5">
        <f>R75*O75*Q75</f>
        <v>22400</v>
      </c>
      <c r="T75" s="5">
        <f>IF(C75="SBM", S75, 0)</f>
        <v>0</v>
      </c>
      <c r="U75" s="12">
        <f>S75/Summary!$C$14</f>
        <v>0.02538302932457094</v>
      </c>
    </row>
    <row r="76" ht="26.100000000000005" customHeight="1">
      <c r="C76" s="4" t="s">
        <v>98</v>
      </c>
      <c r="D76" s="4" t="s">
        <v>330</v>
      </c>
      <c r="E76" s="4" t="s">
        <v>345</v>
      </c>
      <c r="F76" s="4" t="s">
        <v>384</v>
      </c>
      <c r="G76">
        <v>1</v>
      </c>
      <c r="K76" s="5">
        <v>40000</v>
      </c>
      <c r="L76">
        <v>1</v>
      </c>
      <c r="M76" t="s">
        <v>290</v>
      </c>
      <c r="N76" s="4" t="s">
        <v>33</v>
      </c>
      <c r="O76" s="5">
        <v>22400</v>
      </c>
      <c r="P76" s="4" t="s">
        <v>33</v>
      </c>
      <c r="Q76" s="2">
        <v>1</v>
      </c>
      <c r="R76">
        <v>1</v>
      </c>
      <c r="S76" s="5">
        <f>R76*O76*Q76</f>
        <v>22400</v>
      </c>
      <c r="T76" s="5">
        <f>IF(C76="SBM", S76, 0)</f>
        <v>22400</v>
      </c>
    </row>
    <row r="77" ht="26.100000000000005" customHeight="1">
      <c r="C77" s="4" t="s">
        <v>98</v>
      </c>
      <c r="D77" s="4" t="s">
        <v>330</v>
      </c>
      <c r="E77" s="4" t="s">
        <v>345</v>
      </c>
      <c r="F77" s="4" t="s">
        <v>385</v>
      </c>
      <c r="G77">
        <v>1</v>
      </c>
      <c r="K77" s="5">
        <v>40000</v>
      </c>
      <c r="L77">
        <v>1</v>
      </c>
      <c r="M77" t="s">
        <v>290</v>
      </c>
      <c r="N77" s="4" t="s">
        <v>33</v>
      </c>
      <c r="O77" s="5">
        <v>22400</v>
      </c>
      <c r="P77" s="4" t="s">
        <v>33</v>
      </c>
      <c r="Q77" s="2">
        <v>1</v>
      </c>
      <c r="R77">
        <v>1</v>
      </c>
      <c r="S77" s="5">
        <f>R77*O77*Q77</f>
        <v>22400</v>
      </c>
      <c r="T77" s="5">
        <f>IF(C77="SBM", S77, 0)</f>
        <v>22400</v>
      </c>
    </row>
    <row r="78" ht="26.100000000000005" customHeight="1">
      <c r="C78" s="4" t="s">
        <v>98</v>
      </c>
      <c r="D78" s="4" t="s">
        <v>330</v>
      </c>
      <c r="E78" s="4" t="s">
        <v>345</v>
      </c>
      <c r="F78" s="4" t="s">
        <v>386</v>
      </c>
      <c r="G78">
        <v>1</v>
      </c>
      <c r="K78" s="5">
        <v>40000</v>
      </c>
      <c r="L78">
        <v>1</v>
      </c>
      <c r="M78" t="s">
        <v>290</v>
      </c>
      <c r="N78" s="4" t="s">
        <v>33</v>
      </c>
      <c r="O78" s="5">
        <v>22400</v>
      </c>
      <c r="P78" s="4" t="s">
        <v>33</v>
      </c>
      <c r="Q78" s="2">
        <v>1</v>
      </c>
      <c r="R78">
        <v>1</v>
      </c>
      <c r="S78" s="5">
        <f>R78*O78*Q78</f>
        <v>22400</v>
      </c>
      <c r="T78" s="5">
        <f>IF(C78="SBM", S78, 0)</f>
        <v>22400</v>
      </c>
    </row>
    <row r="79" ht="26.100000000000005" customHeight="1">
      <c r="C79" s="4" t="s">
        <v>333</v>
      </c>
      <c r="D79" s="4" t="s">
        <v>330</v>
      </c>
      <c r="E79" s="4" t="s">
        <v>345</v>
      </c>
      <c r="F79" s="4" t="s">
        <v>386</v>
      </c>
      <c r="G79">
        <v>1</v>
      </c>
      <c r="K79" s="5">
        <v>40000</v>
      </c>
      <c r="L79">
        <v>3</v>
      </c>
      <c r="M79" t="s">
        <v>290</v>
      </c>
      <c r="N79" s="4" t="s">
        <v>33</v>
      </c>
      <c r="O79" s="5">
        <v>22400</v>
      </c>
      <c r="P79" s="4" t="s">
        <v>33</v>
      </c>
      <c r="Q79" s="2">
        <v>1</v>
      </c>
      <c r="R79">
        <v>2</v>
      </c>
      <c r="S79" s="5">
        <f>R79*O79*Q79</f>
        <v>44800</v>
      </c>
      <c r="T79" s="5">
        <f>IF(C79="SBM", S79, 0)</f>
        <v>0</v>
      </c>
      <c r="U79" s="12">
        <f>S79/Summary!$C$14</f>
        <v>0.05076605864914188</v>
      </c>
    </row>
    <row r="80" ht="26.100000000000005" customHeight="1">
      <c r="C80" s="4" t="s">
        <v>98</v>
      </c>
      <c r="D80" s="4" t="s">
        <v>330</v>
      </c>
      <c r="E80" s="4" t="s">
        <v>345</v>
      </c>
      <c r="F80" s="4" t="s">
        <v>387</v>
      </c>
      <c r="G80">
        <v>1</v>
      </c>
      <c r="K80" s="5">
        <v>40000</v>
      </c>
      <c r="L80">
        <v>1</v>
      </c>
      <c r="M80" t="s">
        <v>290</v>
      </c>
      <c r="N80" s="4" t="s">
        <v>33</v>
      </c>
      <c r="O80" s="5">
        <v>22400</v>
      </c>
      <c r="P80" s="4" t="s">
        <v>33</v>
      </c>
      <c r="Q80" s="2">
        <v>1</v>
      </c>
      <c r="R80">
        <v>1</v>
      </c>
      <c r="S80" s="5">
        <f>R80*O80*Q80</f>
        <v>22400</v>
      </c>
      <c r="T80" s="5">
        <f>IF(C80="SBM", S80, 0)</f>
        <v>22400</v>
      </c>
    </row>
    <row r="81" ht="26.100000000000005" customHeight="1">
      <c r="C81" s="4" t="s">
        <v>98</v>
      </c>
      <c r="D81" s="4" t="s">
        <v>330</v>
      </c>
      <c r="E81" s="4" t="s">
        <v>345</v>
      </c>
      <c r="F81" s="4" t="s">
        <v>388</v>
      </c>
      <c r="G81">
        <v>1</v>
      </c>
      <c r="K81" s="5">
        <v>40000</v>
      </c>
      <c r="L81">
        <v>1</v>
      </c>
      <c r="M81" t="s">
        <v>290</v>
      </c>
      <c r="N81" s="4" t="s">
        <v>33</v>
      </c>
      <c r="O81" s="5">
        <v>22400</v>
      </c>
      <c r="P81" s="4" t="s">
        <v>33</v>
      </c>
      <c r="Q81" s="2">
        <v>1</v>
      </c>
      <c r="R81">
        <v>1</v>
      </c>
      <c r="S81" s="5">
        <f>R81*O81*Q81</f>
        <v>22400</v>
      </c>
      <c r="T81" s="5">
        <f>IF(C81="SBM", S81, 0)</f>
        <v>22400</v>
      </c>
    </row>
    <row r="82" ht="26.100000000000005" customHeight="1">
      <c r="C82" s="4" t="s">
        <v>333</v>
      </c>
      <c r="D82" s="4" t="s">
        <v>330</v>
      </c>
      <c r="E82" s="4" t="s">
        <v>345</v>
      </c>
      <c r="F82" s="4" t="s">
        <v>388</v>
      </c>
      <c r="G82">
        <v>1</v>
      </c>
      <c r="K82" s="5">
        <v>40000</v>
      </c>
      <c r="L82">
        <v>2</v>
      </c>
      <c r="M82" t="s">
        <v>290</v>
      </c>
      <c r="N82" s="4" t="s">
        <v>33</v>
      </c>
      <c r="O82" s="5">
        <v>22400</v>
      </c>
      <c r="P82" s="4" t="s">
        <v>33</v>
      </c>
      <c r="Q82" s="2">
        <v>1</v>
      </c>
      <c r="R82">
        <v>2</v>
      </c>
      <c r="S82" s="5">
        <f>R82*O82*Q82</f>
        <v>44800</v>
      </c>
      <c r="T82" s="5">
        <f>IF(C82="SBM", S82, 0)</f>
        <v>0</v>
      </c>
      <c r="U82" s="12">
        <f>S82/Summary!$C$14</f>
        <v>0.05076605864914188</v>
      </c>
    </row>
    <row r="83" ht="26.100000000000005" customHeight="1">
      <c r="C83" s="4" t="s">
        <v>98</v>
      </c>
      <c r="D83" s="4" t="s">
        <v>330</v>
      </c>
      <c r="E83" s="4" t="s">
        <v>345</v>
      </c>
      <c r="F83" s="4" t="s">
        <v>389</v>
      </c>
      <c r="G83">
        <v>1</v>
      </c>
      <c r="K83" s="5">
        <v>40000</v>
      </c>
      <c r="L83">
        <v>1</v>
      </c>
      <c r="M83" t="s">
        <v>290</v>
      </c>
      <c r="N83" s="4" t="s">
        <v>33</v>
      </c>
      <c r="O83" s="5">
        <v>22400</v>
      </c>
      <c r="P83" s="4" t="s">
        <v>33</v>
      </c>
      <c r="Q83" s="2">
        <v>1</v>
      </c>
      <c r="R83">
        <v>1</v>
      </c>
      <c r="S83" s="5">
        <f>R83*O83*Q83</f>
        <v>22400</v>
      </c>
      <c r="T83" s="5">
        <f>IF(C83="SBM", S83, 0)</f>
        <v>22400</v>
      </c>
    </row>
    <row r="84" ht="26.100000000000005" customHeight="1">
      <c r="C84" s="4" t="s">
        <v>98</v>
      </c>
      <c r="D84" s="4" t="s">
        <v>330</v>
      </c>
      <c r="E84" s="4" t="s">
        <v>345</v>
      </c>
      <c r="F84" s="4" t="s">
        <v>390</v>
      </c>
      <c r="G84">
        <v>1</v>
      </c>
      <c r="K84" s="5">
        <v>40000</v>
      </c>
      <c r="L84">
        <v>1</v>
      </c>
      <c r="M84" t="s">
        <v>290</v>
      </c>
      <c r="N84" s="4" t="s">
        <v>33</v>
      </c>
      <c r="O84" s="5">
        <v>22400</v>
      </c>
      <c r="P84" s="4" t="s">
        <v>33</v>
      </c>
      <c r="Q84" s="2">
        <v>1</v>
      </c>
      <c r="R84">
        <v>1</v>
      </c>
      <c r="S84" s="5">
        <f>R84*O84*Q84</f>
        <v>22400</v>
      </c>
      <c r="T84" s="5">
        <f>IF(C84="SBM", S84, 0)</f>
        <v>22400</v>
      </c>
    </row>
    <row r="85" ht="26.100000000000005" customHeight="1">
      <c r="C85" s="4" t="s">
        <v>98</v>
      </c>
      <c r="D85" s="4" t="s">
        <v>330</v>
      </c>
      <c r="E85" s="4" t="s">
        <v>345</v>
      </c>
      <c r="F85" s="4" t="s">
        <v>391</v>
      </c>
      <c r="G85">
        <v>1</v>
      </c>
      <c r="K85" s="5">
        <v>40000</v>
      </c>
      <c r="L85">
        <v>1</v>
      </c>
      <c r="M85" t="s">
        <v>290</v>
      </c>
      <c r="N85" s="4" t="s">
        <v>33</v>
      </c>
      <c r="O85" s="5">
        <v>22400</v>
      </c>
      <c r="P85" s="4" t="s">
        <v>33</v>
      </c>
      <c r="Q85" s="2">
        <v>1</v>
      </c>
      <c r="R85">
        <v>1</v>
      </c>
      <c r="S85" s="5">
        <f>R85*O85*Q85</f>
        <v>22400</v>
      </c>
      <c r="T85" s="5">
        <f>IF(C85="SBM", S85, 0)</f>
        <v>22400</v>
      </c>
    </row>
    <row r="86" ht="26.100000000000005" customHeight="1">
      <c r="C86" s="4" t="s">
        <v>98</v>
      </c>
      <c r="D86" s="4" t="s">
        <v>330</v>
      </c>
      <c r="E86" s="4" t="s">
        <v>345</v>
      </c>
      <c r="F86" s="4" t="s">
        <v>392</v>
      </c>
      <c r="G86">
        <v>1</v>
      </c>
      <c r="K86" s="5">
        <v>40000</v>
      </c>
      <c r="L86">
        <v>1</v>
      </c>
      <c r="M86" t="s">
        <v>290</v>
      </c>
      <c r="N86" s="4" t="s">
        <v>33</v>
      </c>
      <c r="O86" s="5">
        <v>22400</v>
      </c>
      <c r="P86" s="4" t="s">
        <v>33</v>
      </c>
      <c r="Q86" s="2">
        <v>1</v>
      </c>
      <c r="R86">
        <v>1</v>
      </c>
      <c r="S86" s="5">
        <f>R86*O86*Q86</f>
        <v>22400</v>
      </c>
      <c r="T86" s="5">
        <f>IF(C86="SBM", S86, 0)</f>
        <v>22400</v>
      </c>
    </row>
    <row r="87" ht="26.100000000000005" customHeight="1">
      <c r="C87" s="4" t="s">
        <v>98</v>
      </c>
      <c r="D87" s="4" t="s">
        <v>330</v>
      </c>
      <c r="E87" s="4" t="s">
        <v>345</v>
      </c>
      <c r="F87" s="4" t="s">
        <v>393</v>
      </c>
      <c r="G87">
        <v>1</v>
      </c>
      <c r="K87" s="5">
        <v>40000</v>
      </c>
      <c r="L87">
        <v>1</v>
      </c>
      <c r="M87" t="s">
        <v>290</v>
      </c>
      <c r="N87" s="4" t="s">
        <v>33</v>
      </c>
      <c r="O87" s="5">
        <v>22400</v>
      </c>
      <c r="P87" s="4" t="s">
        <v>33</v>
      </c>
      <c r="Q87" s="2">
        <v>1</v>
      </c>
      <c r="R87">
        <v>1</v>
      </c>
      <c r="S87" s="5">
        <f>R87*O87*Q87</f>
        <v>22400</v>
      </c>
      <c r="T87" s="5">
        <f>IF(C87="SBM", S87, 0)</f>
        <v>22400</v>
      </c>
    </row>
    <row r="88" ht="26.100000000000005" customHeight="1">
      <c r="C88" s="4" t="s">
        <v>98</v>
      </c>
      <c r="D88" s="4" t="s">
        <v>330</v>
      </c>
      <c r="E88" s="4" t="s">
        <v>345</v>
      </c>
      <c r="F88" s="4" t="s">
        <v>394</v>
      </c>
      <c r="G88">
        <v>1</v>
      </c>
      <c r="K88" s="5">
        <v>40000</v>
      </c>
      <c r="L88">
        <v>1</v>
      </c>
      <c r="M88" t="s">
        <v>290</v>
      </c>
      <c r="N88" s="4" t="s">
        <v>33</v>
      </c>
      <c r="O88" s="5">
        <v>22400</v>
      </c>
      <c r="P88" s="4" t="s">
        <v>33</v>
      </c>
      <c r="Q88" s="2">
        <v>1</v>
      </c>
      <c r="R88">
        <v>1</v>
      </c>
      <c r="S88" s="5">
        <f>R88*O88*Q88</f>
        <v>22400</v>
      </c>
      <c r="T88" s="5">
        <f>IF(C88="SBM", S88, 0)</f>
        <v>22400</v>
      </c>
    </row>
    <row r="89" ht="26.100000000000005" customHeight="1">
      <c r="C89" s="4" t="s">
        <v>333</v>
      </c>
      <c r="D89" s="4" t="s">
        <v>330</v>
      </c>
      <c r="E89" s="4" t="s">
        <v>345</v>
      </c>
      <c r="F89" s="4" t="s">
        <v>394</v>
      </c>
      <c r="G89">
        <v>1</v>
      </c>
      <c r="K89" s="5">
        <v>40000</v>
      </c>
      <c r="L89">
        <v>11</v>
      </c>
      <c r="M89" t="s">
        <v>290</v>
      </c>
      <c r="N89" s="4" t="s">
        <v>33</v>
      </c>
      <c r="O89" s="5">
        <v>22400</v>
      </c>
      <c r="P89" s="4" t="s">
        <v>33</v>
      </c>
      <c r="Q89" s="2">
        <v>1</v>
      </c>
      <c r="R89">
        <v>12</v>
      </c>
      <c r="S89" s="5">
        <f>R89*O89*Q89</f>
        <v>268800</v>
      </c>
      <c r="T89" s="5">
        <f>IF(C89="SBM", S89, 0)</f>
        <v>0</v>
      </c>
      <c r="U89" s="12">
        <f>S89/Summary!$C$14</f>
        <v>0.3045963518948513</v>
      </c>
    </row>
    <row r="90" ht="26.100000000000005" customHeight="1">
      <c r="C90" s="4" t="s">
        <v>98</v>
      </c>
      <c r="D90" s="4" t="s">
        <v>330</v>
      </c>
      <c r="E90" s="4" t="s">
        <v>345</v>
      </c>
      <c r="F90" s="4" t="s">
        <v>395</v>
      </c>
      <c r="G90">
        <v>1</v>
      </c>
      <c r="K90" s="5">
        <v>40000</v>
      </c>
      <c r="L90">
        <v>1</v>
      </c>
      <c r="M90" t="s">
        <v>290</v>
      </c>
      <c r="N90" s="4" t="s">
        <v>33</v>
      </c>
      <c r="O90" s="5">
        <v>22400</v>
      </c>
      <c r="P90" s="4" t="s">
        <v>33</v>
      </c>
      <c r="Q90" s="2">
        <v>1</v>
      </c>
      <c r="R90">
        <v>1</v>
      </c>
      <c r="S90" s="5">
        <f>R90*O90*Q90</f>
        <v>22400</v>
      </c>
      <c r="T90" s="5">
        <f>IF(C90="SBM", S90, 0)</f>
        <v>22400</v>
      </c>
    </row>
    <row r="91" ht="26.100000000000005" customHeight="1">
      <c r="C91" s="4" t="s">
        <v>333</v>
      </c>
      <c r="D91" s="4" t="s">
        <v>330</v>
      </c>
      <c r="E91" s="4" t="s">
        <v>345</v>
      </c>
      <c r="F91" s="4" t="s">
        <v>395</v>
      </c>
      <c r="G91">
        <v>1</v>
      </c>
      <c r="K91" s="5">
        <v>40000</v>
      </c>
      <c r="L91">
        <v>2</v>
      </c>
      <c r="M91" t="s">
        <v>290</v>
      </c>
      <c r="N91" s="4" t="s">
        <v>33</v>
      </c>
      <c r="O91" s="5">
        <v>22400</v>
      </c>
      <c r="P91" s="4" t="s">
        <v>33</v>
      </c>
      <c r="Q91" s="2">
        <v>1</v>
      </c>
      <c r="R91">
        <v>1</v>
      </c>
      <c r="S91" s="5">
        <f>R91*O91*Q91</f>
        <v>22400</v>
      </c>
      <c r="T91" s="5">
        <f>IF(C91="SBM", S91, 0)</f>
        <v>0</v>
      </c>
      <c r="U91" s="12">
        <f>S91/Summary!$C$14</f>
        <v>0.02538302932457094</v>
      </c>
    </row>
    <row r="92" ht="26.100000000000005" customHeight="1">
      <c r="C92" s="4" t="s">
        <v>98</v>
      </c>
      <c r="D92" s="4" t="s">
        <v>330</v>
      </c>
      <c r="E92" s="4" t="s">
        <v>345</v>
      </c>
      <c r="F92" s="4" t="s">
        <v>396</v>
      </c>
      <c r="G92">
        <v>1</v>
      </c>
      <c r="K92" s="5">
        <v>40000</v>
      </c>
      <c r="L92">
        <v>1</v>
      </c>
      <c r="M92" t="s">
        <v>290</v>
      </c>
      <c r="N92" s="4" t="s">
        <v>33</v>
      </c>
      <c r="O92" s="5">
        <v>22400</v>
      </c>
      <c r="P92" s="4" t="s">
        <v>33</v>
      </c>
      <c r="Q92" s="2">
        <v>1</v>
      </c>
      <c r="R92">
        <v>1</v>
      </c>
      <c r="S92" s="5">
        <f>R92*O92*Q92</f>
        <v>22400</v>
      </c>
      <c r="T92" s="5">
        <f>IF(C92="SBM", S92, 0)</f>
        <v>22400</v>
      </c>
    </row>
    <row r="93" ht="26.100000000000005" customHeight="1">
      <c r="C93" s="4" t="s">
        <v>98</v>
      </c>
      <c r="D93" s="4" t="s">
        <v>330</v>
      </c>
      <c r="E93" s="4" t="s">
        <v>345</v>
      </c>
      <c r="F93" s="4" t="s">
        <v>397</v>
      </c>
      <c r="G93">
        <v>1</v>
      </c>
      <c r="K93" s="5">
        <v>40000</v>
      </c>
      <c r="L93">
        <v>1</v>
      </c>
      <c r="M93" t="s">
        <v>290</v>
      </c>
      <c r="N93" s="4" t="s">
        <v>33</v>
      </c>
      <c r="O93" s="5">
        <v>22400</v>
      </c>
      <c r="P93" s="4" t="s">
        <v>33</v>
      </c>
      <c r="Q93" s="2">
        <v>1</v>
      </c>
      <c r="R93">
        <v>1</v>
      </c>
      <c r="S93" s="5">
        <f>R93*O93*Q93</f>
        <v>22400</v>
      </c>
      <c r="T93" s="5">
        <f>IF(C93="SBM", S93, 0)</f>
        <v>22400</v>
      </c>
    </row>
    <row r="94" ht="26.100000000000005" customHeight="1">
      <c r="C94" s="4" t="s">
        <v>98</v>
      </c>
      <c r="D94" s="4" t="s">
        <v>330</v>
      </c>
      <c r="E94" s="4" t="s">
        <v>345</v>
      </c>
      <c r="F94" s="4" t="s">
        <v>398</v>
      </c>
      <c r="G94">
        <v>1</v>
      </c>
      <c r="K94" s="5">
        <v>40000</v>
      </c>
      <c r="L94">
        <v>1</v>
      </c>
      <c r="M94" t="s">
        <v>290</v>
      </c>
      <c r="N94" s="4" t="s">
        <v>33</v>
      </c>
      <c r="O94" s="5">
        <v>22400</v>
      </c>
      <c r="P94" s="4" t="s">
        <v>33</v>
      </c>
      <c r="Q94" s="2">
        <v>1</v>
      </c>
      <c r="R94">
        <v>1</v>
      </c>
      <c r="S94" s="5">
        <f>R94*O94*Q94</f>
        <v>22400</v>
      </c>
      <c r="T94" s="5">
        <f>IF(C94="SBM", S94, 0)</f>
        <v>22400</v>
      </c>
    </row>
    <row r="95" ht="26.100000000000005" customHeight="1">
      <c r="C95" s="4" t="s">
        <v>333</v>
      </c>
      <c r="D95" s="4" t="s">
        <v>330</v>
      </c>
      <c r="E95" s="4" t="s">
        <v>345</v>
      </c>
      <c r="F95" s="4" t="s">
        <v>398</v>
      </c>
      <c r="G95">
        <v>1</v>
      </c>
      <c r="K95" s="5">
        <v>40000</v>
      </c>
      <c r="L95">
        <v>3</v>
      </c>
      <c r="M95" t="s">
        <v>290</v>
      </c>
      <c r="N95" s="4" t="s">
        <v>33</v>
      </c>
      <c r="O95" s="5">
        <v>22400</v>
      </c>
      <c r="P95" s="4" t="s">
        <v>33</v>
      </c>
      <c r="Q95" s="2">
        <v>1</v>
      </c>
      <c r="R95">
        <v>2</v>
      </c>
      <c r="S95" s="5">
        <f>R95*O95*Q95</f>
        <v>44800</v>
      </c>
      <c r="T95" s="5">
        <f>IF(C95="SBM", S95, 0)</f>
        <v>0</v>
      </c>
      <c r="U95" s="12">
        <f>S95/Summary!$C$14</f>
        <v>0.05076605864914188</v>
      </c>
    </row>
    <row r="96" ht="26.100000000000005" customHeight="1">
      <c r="C96" s="4" t="s">
        <v>98</v>
      </c>
      <c r="D96" s="4" t="s">
        <v>330</v>
      </c>
      <c r="E96" s="4" t="s">
        <v>345</v>
      </c>
      <c r="F96" s="4" t="s">
        <v>399</v>
      </c>
      <c r="G96">
        <v>1</v>
      </c>
      <c r="K96" s="5">
        <v>40000</v>
      </c>
      <c r="L96">
        <v>1</v>
      </c>
      <c r="M96" t="s">
        <v>290</v>
      </c>
      <c r="N96" s="4" t="s">
        <v>33</v>
      </c>
      <c r="O96" s="5">
        <v>22400</v>
      </c>
      <c r="P96" s="4" t="s">
        <v>33</v>
      </c>
      <c r="Q96" s="2">
        <v>1</v>
      </c>
      <c r="R96">
        <v>1</v>
      </c>
      <c r="S96" s="5">
        <f>R96*O96*Q96</f>
        <v>22400</v>
      </c>
      <c r="T96" s="5">
        <f>IF(C96="SBM", S96, 0)</f>
        <v>22400</v>
      </c>
    </row>
    <row r="97" ht="26.100000000000005" customHeight="1">
      <c r="C97" s="4" t="s">
        <v>98</v>
      </c>
      <c r="D97" s="4" t="s">
        <v>330</v>
      </c>
      <c r="E97" s="4" t="s">
        <v>345</v>
      </c>
      <c r="F97" s="4" t="s">
        <v>400</v>
      </c>
      <c r="G97">
        <v>1</v>
      </c>
      <c r="K97" s="5">
        <v>40000</v>
      </c>
      <c r="L97">
        <v>1</v>
      </c>
      <c r="M97" t="s">
        <v>290</v>
      </c>
      <c r="N97" s="4" t="s">
        <v>33</v>
      </c>
      <c r="O97" s="5">
        <v>22400</v>
      </c>
      <c r="P97" s="4" t="s">
        <v>33</v>
      </c>
      <c r="Q97" s="2">
        <v>1</v>
      </c>
      <c r="R97">
        <v>1</v>
      </c>
      <c r="S97" s="5">
        <f>R97*O97*Q97</f>
        <v>22400</v>
      </c>
      <c r="T97" s="5">
        <f>IF(C97="SBM", S97, 0)</f>
        <v>22400</v>
      </c>
    </row>
    <row r="98" ht="26.100000000000005" customHeight="1">
      <c r="C98" s="4" t="s">
        <v>333</v>
      </c>
      <c r="D98" s="4" t="s">
        <v>330</v>
      </c>
      <c r="E98" s="4" t="s">
        <v>345</v>
      </c>
      <c r="F98" s="4" t="s">
        <v>400</v>
      </c>
      <c r="G98">
        <v>1</v>
      </c>
      <c r="K98" s="5">
        <v>40000</v>
      </c>
      <c r="L98">
        <v>2</v>
      </c>
      <c r="M98" t="s">
        <v>290</v>
      </c>
      <c r="N98" s="4" t="s">
        <v>33</v>
      </c>
      <c r="O98" s="5">
        <v>22400</v>
      </c>
      <c r="P98" s="4" t="s">
        <v>33</v>
      </c>
      <c r="Q98" s="2">
        <v>1</v>
      </c>
      <c r="R98">
        <v>2</v>
      </c>
      <c r="S98" s="5">
        <f>R98*O98*Q98</f>
        <v>44800</v>
      </c>
      <c r="T98" s="5">
        <f>IF(C98="SBM", S98, 0)</f>
        <v>0</v>
      </c>
      <c r="U98" s="12">
        <f>S98/Summary!$C$14</f>
        <v>0.05076605864914188</v>
      </c>
    </row>
    <row r="99" ht="26.100000000000005" customHeight="1">
      <c r="C99" s="4" t="s">
        <v>98</v>
      </c>
      <c r="D99" s="4" t="s">
        <v>330</v>
      </c>
      <c r="E99" s="4" t="s">
        <v>345</v>
      </c>
      <c r="F99" s="4" t="s">
        <v>401</v>
      </c>
      <c r="G99">
        <v>1</v>
      </c>
      <c r="K99" s="5">
        <v>40000</v>
      </c>
      <c r="L99">
        <v>1</v>
      </c>
      <c r="M99" t="s">
        <v>290</v>
      </c>
      <c r="N99" s="4" t="s">
        <v>33</v>
      </c>
      <c r="O99" s="5">
        <v>22400</v>
      </c>
      <c r="P99" s="4" t="s">
        <v>33</v>
      </c>
      <c r="Q99" s="2">
        <v>1</v>
      </c>
      <c r="R99">
        <v>1</v>
      </c>
      <c r="S99" s="5">
        <f>R99*O99*Q99</f>
        <v>22400</v>
      </c>
      <c r="T99" s="5">
        <f>IF(C99="SBM", S99, 0)</f>
        <v>22400</v>
      </c>
    </row>
    <row r="100" ht="26.100000000000005" customHeight="1">
      <c r="C100" s="4" t="s">
        <v>98</v>
      </c>
      <c r="D100" s="4" t="s">
        <v>330</v>
      </c>
      <c r="E100" s="4" t="s">
        <v>345</v>
      </c>
      <c r="F100" s="4" t="s">
        <v>402</v>
      </c>
      <c r="G100">
        <v>1</v>
      </c>
      <c r="K100" s="5">
        <v>40000</v>
      </c>
      <c r="L100">
        <v>1</v>
      </c>
      <c r="M100" t="s">
        <v>290</v>
      </c>
      <c r="N100" s="4" t="s">
        <v>33</v>
      </c>
      <c r="O100" s="5">
        <v>22400</v>
      </c>
      <c r="P100" s="4" t="s">
        <v>33</v>
      </c>
      <c r="Q100" s="2">
        <v>1</v>
      </c>
      <c r="R100">
        <v>1</v>
      </c>
      <c r="S100" s="5">
        <f>R100*O100*Q100</f>
        <v>22400</v>
      </c>
      <c r="T100" s="5">
        <f>IF(C100="SBM", S100, 0)</f>
        <v>22400</v>
      </c>
    </row>
    <row r="101" ht="26.100000000000005" customHeight="1">
      <c r="C101" s="4" t="s">
        <v>98</v>
      </c>
      <c r="D101" s="4" t="s">
        <v>330</v>
      </c>
      <c r="E101" s="4" t="s">
        <v>345</v>
      </c>
      <c r="F101" s="4" t="s">
        <v>403</v>
      </c>
      <c r="G101">
        <v>1</v>
      </c>
      <c r="K101" s="5">
        <v>40000</v>
      </c>
      <c r="L101">
        <v>1</v>
      </c>
      <c r="M101" t="s">
        <v>290</v>
      </c>
      <c r="N101" s="4" t="s">
        <v>33</v>
      </c>
      <c r="O101" s="5">
        <v>22400</v>
      </c>
      <c r="P101" s="4" t="s">
        <v>33</v>
      </c>
      <c r="Q101" s="2">
        <v>1</v>
      </c>
      <c r="R101">
        <v>1</v>
      </c>
      <c r="S101" s="5">
        <f>R101*O101*Q101</f>
        <v>22400</v>
      </c>
      <c r="T101" s="5">
        <f>IF(C101="SBM", S101, 0)</f>
        <v>22400</v>
      </c>
    </row>
    <row r="102" ht="26.100000000000005" customHeight="1">
      <c r="C102" s="4" t="s">
        <v>98</v>
      </c>
      <c r="D102" s="4" t="s">
        <v>330</v>
      </c>
      <c r="E102" s="4" t="s">
        <v>345</v>
      </c>
      <c r="F102" s="4" t="s">
        <v>404</v>
      </c>
      <c r="G102">
        <v>1</v>
      </c>
      <c r="K102" s="5">
        <v>40000</v>
      </c>
      <c r="L102">
        <v>1</v>
      </c>
      <c r="M102" t="s">
        <v>290</v>
      </c>
      <c r="N102" s="4" t="s">
        <v>33</v>
      </c>
      <c r="O102" s="5">
        <v>22400</v>
      </c>
      <c r="P102" s="4" t="s">
        <v>33</v>
      </c>
      <c r="Q102" s="2">
        <v>1</v>
      </c>
      <c r="R102">
        <v>1</v>
      </c>
      <c r="S102" s="5">
        <f>R102*O102*Q102</f>
        <v>22400</v>
      </c>
      <c r="T102" s="5">
        <f>IF(C102="SBM", S102, 0)</f>
        <v>22400</v>
      </c>
    </row>
    <row r="103" ht="26.100000000000005" customHeight="1">
      <c r="C103" s="4" t="s">
        <v>98</v>
      </c>
      <c r="D103" s="4" t="s">
        <v>330</v>
      </c>
      <c r="E103" s="4" t="s">
        <v>345</v>
      </c>
      <c r="F103" s="4" t="s">
        <v>405</v>
      </c>
      <c r="G103">
        <v>1</v>
      </c>
      <c r="K103" s="5">
        <v>40000</v>
      </c>
      <c r="L103">
        <v>1</v>
      </c>
      <c r="M103" t="s">
        <v>290</v>
      </c>
      <c r="N103" s="4" t="s">
        <v>33</v>
      </c>
      <c r="O103" s="5">
        <v>22400</v>
      </c>
      <c r="P103" s="4" t="s">
        <v>33</v>
      </c>
      <c r="Q103" s="2">
        <v>1</v>
      </c>
      <c r="R103">
        <v>1</v>
      </c>
      <c r="S103" s="5">
        <f>R103*O103*Q103</f>
        <v>22400</v>
      </c>
      <c r="T103" s="5">
        <f>IF(C103="SBM", S103, 0)</f>
        <v>22400</v>
      </c>
    </row>
    <row r="104" ht="26.100000000000005" customHeight="1">
      <c r="C104" s="4" t="s">
        <v>98</v>
      </c>
      <c r="D104" s="4" t="s">
        <v>330</v>
      </c>
      <c r="E104" s="4" t="s">
        <v>345</v>
      </c>
      <c r="F104" s="4" t="s">
        <v>406</v>
      </c>
      <c r="G104">
        <v>1</v>
      </c>
      <c r="K104" s="5">
        <v>40000</v>
      </c>
      <c r="L104">
        <v>1</v>
      </c>
      <c r="M104" t="s">
        <v>290</v>
      </c>
      <c r="N104" s="4" t="s">
        <v>33</v>
      </c>
      <c r="O104" s="5">
        <v>22400</v>
      </c>
      <c r="P104" s="4" t="s">
        <v>33</v>
      </c>
      <c r="Q104" s="2">
        <v>1</v>
      </c>
      <c r="R104">
        <v>1</v>
      </c>
      <c r="S104" s="5">
        <f>R104*O104*Q104</f>
        <v>22400</v>
      </c>
      <c r="T104" s="5">
        <f>IF(C104="SBM", S104, 0)</f>
        <v>22400</v>
      </c>
    </row>
    <row r="105" ht="26.100000000000005" customHeight="1">
      <c r="C105" s="4" t="s">
        <v>333</v>
      </c>
      <c r="D105" s="4" t="s">
        <v>330</v>
      </c>
      <c r="E105" s="4" t="s">
        <v>345</v>
      </c>
      <c r="F105" s="4" t="s">
        <v>406</v>
      </c>
      <c r="G105">
        <v>1</v>
      </c>
      <c r="K105" s="5">
        <v>40000</v>
      </c>
      <c r="L105">
        <v>22</v>
      </c>
      <c r="M105" t="s">
        <v>290</v>
      </c>
      <c r="N105" s="4" t="s">
        <v>33</v>
      </c>
      <c r="O105" s="5">
        <v>22400</v>
      </c>
      <c r="P105" s="4" t="s">
        <v>33</v>
      </c>
      <c r="Q105" s="2">
        <v>1</v>
      </c>
      <c r="R105">
        <v>22</v>
      </c>
      <c r="S105" s="5">
        <f>R105*O105*Q105</f>
        <v>492800</v>
      </c>
      <c r="T105" s="5">
        <f>IF(C105="SBM", S105, 0)</f>
        <v>0</v>
      </c>
      <c r="U105" s="12">
        <f>S105/Summary!$C$14</f>
        <v>0.5584266451405607</v>
      </c>
    </row>
    <row r="106" ht="26.100000000000005" customHeight="1">
      <c r="C106" s="4" t="s">
        <v>98</v>
      </c>
      <c r="D106" s="4" t="s">
        <v>330</v>
      </c>
      <c r="E106" s="4" t="s">
        <v>407</v>
      </c>
      <c r="F106" t="s">
        <v>408</v>
      </c>
      <c r="G106">
        <v>1</v>
      </c>
      <c r="K106" s="5">
        <v>100000</v>
      </c>
      <c r="L106">
        <v>16</v>
      </c>
      <c r="M106" t="s">
        <v>290</v>
      </c>
      <c r="N106" s="4" t="s">
        <v>33</v>
      </c>
      <c r="O106" s="5">
        <v>550000</v>
      </c>
      <c r="P106" s="4" t="s">
        <v>33</v>
      </c>
      <c r="Q106" s="2">
        <v>1</v>
      </c>
      <c r="R106">
        <v>1</v>
      </c>
      <c r="S106" s="5">
        <f>R106*O106*Q106</f>
        <v>550000</v>
      </c>
      <c r="T106" s="5">
        <f>IF(C106="SBM", S106, 0)</f>
        <v>550000</v>
      </c>
      <c r="W106" s="2" t="s">
        <f>$C106</f>
        <v>98</v>
      </c>
      <c r="X106" s="2" t="s">
        <f>IF(ISERROR(VLOOKUP(E106,'Assumptions sheet'!$O$8:$P$45,2,0)),VLOOKUP(E106,'Assumptions sheet'!$S$8:$T$37,2,0),VLOOKUP(E106,'Assumptions sheet'!$O$8:$P$45,2,0))</f>
        <v>98</v>
      </c>
    </row>
    <row r="107" ht="26.100000000000005" customHeight="1">
      <c r="C107" s="4" t="s">
        <v>333</v>
      </c>
      <c r="D107" s="4" t="s">
        <v>330</v>
      </c>
      <c r="E107" s="4" t="s">
        <v>407</v>
      </c>
      <c r="F107" t="s">
        <v>408</v>
      </c>
      <c r="G107">
        <v>1</v>
      </c>
      <c r="K107" s="5">
        <v>100000</v>
      </c>
      <c r="L107">
        <v>16</v>
      </c>
      <c r="M107" t="s">
        <v>290</v>
      </c>
      <c r="N107" s="4" t="s">
        <v>33</v>
      </c>
      <c r="O107" s="5">
        <f>550000*0.95</f>
        <v>522500</v>
      </c>
      <c r="P107" s="4" t="s">
        <v>33</v>
      </c>
      <c r="Q107" s="2">
        <v>1</v>
      </c>
      <c r="R107">
        <v>5</v>
      </c>
      <c r="S107" s="5">
        <f>R107*O107*Q107</f>
        <v>2612500</v>
      </c>
      <c r="T107" s="5">
        <f>IF(C107="SBM", S107, 0)</f>
        <v>0</v>
      </c>
      <c r="U107" s="12">
        <f>S107/Summary!$C$14</f>
        <v>2.9604091120732847</v>
      </c>
    </row>
    <row r="108" ht="26.100000000000005" customHeight="1">
      <c r="C108" s="4" t="s">
        <v>98</v>
      </c>
      <c r="D108" s="4" t="s">
        <v>330</v>
      </c>
      <c r="E108" s="4" t="s">
        <v>407</v>
      </c>
      <c r="F108" t="s">
        <v>409</v>
      </c>
      <c r="G108">
        <v>1</v>
      </c>
      <c r="K108" s="5">
        <v>100000</v>
      </c>
      <c r="L108">
        <v>16</v>
      </c>
      <c r="M108" t="s">
        <v>290</v>
      </c>
      <c r="N108" s="4" t="s">
        <v>33</v>
      </c>
      <c r="O108" s="5">
        <v>550000</v>
      </c>
      <c r="P108" s="4" t="s">
        <v>33</v>
      </c>
      <c r="Q108" s="2">
        <v>1</v>
      </c>
      <c r="R108">
        <v>1</v>
      </c>
      <c r="S108" s="5">
        <f>R108*O108*Q108</f>
        <v>550000</v>
      </c>
      <c r="T108" s="5">
        <f>IF(C108="SBM", S108, 0)</f>
        <v>550000</v>
      </c>
    </row>
    <row r="109" ht="26.100000000000005" customHeight="1">
      <c r="C109" s="4" t="s">
        <v>98</v>
      </c>
      <c r="D109" s="4" t="s">
        <v>330</v>
      </c>
      <c r="E109" s="4" t="s">
        <v>407</v>
      </c>
      <c r="F109" t="s">
        <v>410</v>
      </c>
      <c r="G109">
        <v>1</v>
      </c>
      <c r="K109" s="5">
        <v>100000</v>
      </c>
      <c r="L109">
        <v>16</v>
      </c>
      <c r="M109" t="s">
        <v>290</v>
      </c>
      <c r="N109" s="4" t="s">
        <v>33</v>
      </c>
      <c r="O109" s="5">
        <v>550000</v>
      </c>
      <c r="P109" s="4" t="s">
        <v>33</v>
      </c>
      <c r="Q109" s="2">
        <v>1</v>
      </c>
      <c r="R109">
        <v>1</v>
      </c>
      <c r="S109" s="5">
        <f>R109*O109*Q109</f>
        <v>550000</v>
      </c>
      <c r="T109" s="5">
        <f>IF(C109="SBM", S109, 0)</f>
        <v>550000</v>
      </c>
    </row>
    <row r="110" ht="26.100000000000005" customHeight="1">
      <c r="C110" s="4" t="s">
        <v>98</v>
      </c>
      <c r="D110" s="4" t="s">
        <v>330</v>
      </c>
      <c r="E110" s="4" t="s">
        <v>407</v>
      </c>
      <c r="F110" t="s">
        <v>411</v>
      </c>
      <c r="G110">
        <v>1</v>
      </c>
      <c r="K110" s="5">
        <v>100000</v>
      </c>
      <c r="L110">
        <v>16</v>
      </c>
      <c r="M110" t="s">
        <v>290</v>
      </c>
      <c r="N110" s="4" t="s">
        <v>33</v>
      </c>
      <c r="O110" s="5">
        <v>550000</v>
      </c>
      <c r="P110" s="4" t="s">
        <v>33</v>
      </c>
      <c r="Q110" s="2">
        <v>1</v>
      </c>
      <c r="R110">
        <v>1</v>
      </c>
      <c r="S110" s="5">
        <f>R110*O110*Q110</f>
        <v>550000</v>
      </c>
      <c r="T110" s="5">
        <f>IF(C110="SBM", S110, 0)</f>
        <v>550000</v>
      </c>
    </row>
    <row r="111" ht="26.100000000000005" customHeight="1">
      <c r="C111" s="4" t="s">
        <v>98</v>
      </c>
      <c r="D111" s="4" t="s">
        <v>330</v>
      </c>
      <c r="E111" s="4" t="s">
        <v>407</v>
      </c>
      <c r="F111" t="s">
        <v>412</v>
      </c>
      <c r="G111">
        <v>1</v>
      </c>
      <c r="K111" s="5">
        <v>100000</v>
      </c>
      <c r="L111">
        <v>16</v>
      </c>
      <c r="M111" t="s">
        <v>290</v>
      </c>
      <c r="N111" s="4" t="s">
        <v>33</v>
      </c>
      <c r="O111" s="5">
        <v>550000</v>
      </c>
      <c r="P111" s="4" t="s">
        <v>33</v>
      </c>
      <c r="Q111" s="2">
        <v>1</v>
      </c>
      <c r="R111">
        <v>1</v>
      </c>
      <c r="S111" s="5">
        <f>R111*O111*Q111</f>
        <v>550000</v>
      </c>
      <c r="T111" s="5">
        <f>IF(C111="SBM", S111, 0)</f>
        <v>550000</v>
      </c>
    </row>
    <row r="112" ht="26.100000000000005" customHeight="1">
      <c r="C112" s="4" t="s">
        <v>98</v>
      </c>
      <c r="D112" s="4" t="s">
        <v>330</v>
      </c>
      <c r="E112" s="4" t="s">
        <v>407</v>
      </c>
      <c r="F112" t="s">
        <v>413</v>
      </c>
      <c r="G112">
        <v>1</v>
      </c>
      <c r="K112" s="5">
        <v>100000</v>
      </c>
      <c r="L112">
        <v>16</v>
      </c>
      <c r="M112" t="s">
        <v>290</v>
      </c>
      <c r="N112" s="4" t="s">
        <v>33</v>
      </c>
      <c r="O112" s="5">
        <v>550000</v>
      </c>
      <c r="P112" s="4" t="s">
        <v>33</v>
      </c>
      <c r="Q112" s="2">
        <v>1</v>
      </c>
      <c r="R112">
        <v>1</v>
      </c>
      <c r="S112" s="5">
        <f>R112*O112*Q112</f>
        <v>550000</v>
      </c>
      <c r="T112" s="5">
        <f>IF(C112="SBM", S112, 0)</f>
        <v>550000</v>
      </c>
    </row>
    <row r="113" ht="26.100000000000005" customHeight="1">
      <c r="C113" s="4" t="s">
        <v>98</v>
      </c>
      <c r="D113" s="4" t="s">
        <v>330</v>
      </c>
      <c r="E113" s="4" t="s">
        <v>407</v>
      </c>
      <c r="F113" t="s">
        <v>414</v>
      </c>
      <c r="G113">
        <v>1</v>
      </c>
      <c r="K113" s="5">
        <v>100000</v>
      </c>
      <c r="L113">
        <v>1</v>
      </c>
      <c r="M113" t="s">
        <v>290</v>
      </c>
      <c r="N113" s="4" t="s">
        <v>33</v>
      </c>
      <c r="O113" s="5">
        <f>550000*0.95</f>
        <v>522500</v>
      </c>
      <c r="P113" s="4" t="s">
        <v>33</v>
      </c>
      <c r="Q113" s="2">
        <v>1</v>
      </c>
      <c r="R113">
        <v>1</v>
      </c>
      <c r="S113" s="5">
        <f>R113*O113*Q113</f>
        <v>522500</v>
      </c>
      <c r="T113" s="5">
        <f>IF(C113="SBM", S113, 0)</f>
        <v>522500</v>
      </c>
    </row>
    <row r="114" ht="26.100000000000005" customHeight="1">
      <c r="C114" s="4" t="s">
        <v>333</v>
      </c>
      <c r="D114" s="4" t="s">
        <v>330</v>
      </c>
      <c r="E114" s="4" t="s">
        <v>407</v>
      </c>
      <c r="F114" t="s">
        <v>414</v>
      </c>
      <c r="G114">
        <v>1</v>
      </c>
      <c r="K114" s="5">
        <v>100000</v>
      </c>
      <c r="L114">
        <v>1</v>
      </c>
      <c r="M114" t="s">
        <v>290</v>
      </c>
      <c r="N114" s="4" t="s">
        <v>33</v>
      </c>
      <c r="O114" s="5">
        <f>550000*0.95</f>
        <v>522500</v>
      </c>
      <c r="P114" s="4" t="s">
        <v>33</v>
      </c>
      <c r="Q114" s="2">
        <v>1</v>
      </c>
      <c r="R114">
        <v>1</v>
      </c>
      <c r="S114" s="5">
        <f>R114*O114*Q114</f>
        <v>522500</v>
      </c>
      <c r="T114" s="5">
        <f>IF(C114="SBM", S114, 0)</f>
        <v>0</v>
      </c>
      <c r="U114" s="12">
        <f>S114/Summary!$C$14</f>
        <v>0.592081822414657</v>
      </c>
    </row>
    <row r="115" ht="26.100000000000005" customHeight="1">
      <c r="C115" s="4" t="s">
        <v>98</v>
      </c>
      <c r="D115" s="4" t="s">
        <v>330</v>
      </c>
      <c r="E115" s="4" t="s">
        <v>407</v>
      </c>
      <c r="F115" t="s">
        <v>415</v>
      </c>
      <c r="G115">
        <v>1</v>
      </c>
      <c r="K115" s="5">
        <v>100000</v>
      </c>
      <c r="L115">
        <v>1</v>
      </c>
      <c r="M115" t="s">
        <v>290</v>
      </c>
      <c r="N115" s="4" t="s">
        <v>33</v>
      </c>
      <c r="O115" s="5">
        <f>550000*0.95</f>
        <v>522500</v>
      </c>
      <c r="P115" s="4" t="s">
        <v>33</v>
      </c>
      <c r="Q115" s="2">
        <v>1</v>
      </c>
      <c r="R115">
        <v>1</v>
      </c>
      <c r="S115" s="5">
        <f>R115*O115*Q115</f>
        <v>522500</v>
      </c>
      <c r="T115" s="5">
        <f>IF(C115="SBM", S115, 0)</f>
        <v>522500</v>
      </c>
    </row>
    <row r="116" ht="26.100000000000005" customHeight="1">
      <c r="C116" s="4" t="s">
        <v>98</v>
      </c>
      <c r="D116" s="4" t="s">
        <v>330</v>
      </c>
      <c r="E116" s="4" t="s">
        <v>407</v>
      </c>
      <c r="F116" t="s">
        <v>416</v>
      </c>
      <c r="G116">
        <v>1</v>
      </c>
      <c r="K116" s="5">
        <v>100000</v>
      </c>
      <c r="L116">
        <v>1</v>
      </c>
      <c r="M116" t="s">
        <v>290</v>
      </c>
      <c r="N116" s="4" t="s">
        <v>33</v>
      </c>
      <c r="O116" s="5">
        <f>550000*0.95</f>
        <v>522500</v>
      </c>
      <c r="P116" s="4" t="s">
        <v>33</v>
      </c>
      <c r="Q116" s="2">
        <v>1</v>
      </c>
      <c r="R116">
        <v>1</v>
      </c>
      <c r="S116" s="5">
        <f>R116*O116*Q116</f>
        <v>522500</v>
      </c>
      <c r="T116" s="5">
        <f>IF(C116="SBM", S116, 0)</f>
        <v>522500</v>
      </c>
    </row>
    <row r="117" ht="26.100000000000005" customHeight="1">
      <c r="C117" s="4" t="s">
        <v>98</v>
      </c>
      <c r="D117" s="4" t="s">
        <v>330</v>
      </c>
      <c r="E117" s="4" t="s">
        <v>407</v>
      </c>
      <c r="F117" t="s">
        <v>417</v>
      </c>
      <c r="G117">
        <v>1</v>
      </c>
      <c r="K117" s="5">
        <v>100000</v>
      </c>
      <c r="L117">
        <v>1</v>
      </c>
      <c r="M117" t="s">
        <v>290</v>
      </c>
      <c r="N117" s="4" t="s">
        <v>33</v>
      </c>
      <c r="O117" s="5">
        <f>550000*0.95</f>
        <v>522500</v>
      </c>
      <c r="P117" s="4" t="s">
        <v>33</v>
      </c>
      <c r="Q117" s="2">
        <v>1</v>
      </c>
      <c r="R117">
        <v>1</v>
      </c>
      <c r="S117" s="5">
        <f>R117*O117*Q117</f>
        <v>522500</v>
      </c>
      <c r="T117" s="5">
        <f>IF(C117="SBM", S117, 0)</f>
        <v>522500</v>
      </c>
    </row>
    <row r="118" ht="26.100000000000005" customHeight="1">
      <c r="C118" s="4" t="s">
        <v>98</v>
      </c>
      <c r="D118" s="4" t="s">
        <v>330</v>
      </c>
      <c r="E118" s="4" t="s">
        <v>407</v>
      </c>
      <c r="F118" t="s">
        <v>418</v>
      </c>
      <c r="G118">
        <v>1</v>
      </c>
      <c r="K118" s="5">
        <v>100000</v>
      </c>
      <c r="L118">
        <v>1</v>
      </c>
      <c r="M118" t="s">
        <v>290</v>
      </c>
      <c r="N118" s="4" t="s">
        <v>33</v>
      </c>
      <c r="O118" s="5">
        <f>550000*0.95</f>
        <v>522500</v>
      </c>
      <c r="P118" s="4" t="s">
        <v>33</v>
      </c>
      <c r="Q118" s="2">
        <v>1</v>
      </c>
      <c r="R118">
        <v>1</v>
      </c>
      <c r="S118" s="5">
        <f>R118*O118*Q118</f>
        <v>522500</v>
      </c>
      <c r="T118" s="5">
        <f>IF(C118="SBM", S118, 0)</f>
        <v>522500</v>
      </c>
    </row>
    <row r="119" ht="26.100000000000005" customHeight="1">
      <c r="C119" s="4" t="s">
        <v>98</v>
      </c>
      <c r="D119" s="4" t="s">
        <v>330</v>
      </c>
      <c r="E119" s="4" t="s">
        <v>407</v>
      </c>
      <c r="F119" t="s">
        <v>419</v>
      </c>
      <c r="G119">
        <v>1</v>
      </c>
      <c r="K119" s="5">
        <v>100000</v>
      </c>
      <c r="L119">
        <v>1</v>
      </c>
      <c r="M119" t="s">
        <v>290</v>
      </c>
      <c r="N119" s="4" t="s">
        <v>33</v>
      </c>
      <c r="O119" s="5">
        <f>550000*0.95</f>
        <v>522500</v>
      </c>
      <c r="P119" s="4" t="s">
        <v>33</v>
      </c>
      <c r="Q119" s="2">
        <v>1</v>
      </c>
      <c r="R119">
        <v>1</v>
      </c>
      <c r="S119" s="5">
        <f>R119*O119*Q119</f>
        <v>522500</v>
      </c>
      <c r="T119" s="5">
        <f>IF(C119="SBM", S119, 0)</f>
        <v>522500</v>
      </c>
    </row>
    <row r="120" ht="26.100000000000005" customHeight="1">
      <c r="C120" s="4" t="s">
        <v>98</v>
      </c>
      <c r="D120" s="4" t="s">
        <v>330</v>
      </c>
      <c r="E120" s="4" t="s">
        <v>420</v>
      </c>
      <c r="F120" s="4" t="s">
        <v>421</v>
      </c>
      <c r="G120">
        <v>1</v>
      </c>
      <c r="K120" s="5">
        <v>100000</v>
      </c>
      <c r="L120">
        <v>24</v>
      </c>
      <c r="M120" t="s">
        <v>422</v>
      </c>
      <c r="N120" s="4" t="s">
        <v>32</v>
      </c>
      <c r="O120" s="5">
        <v>55685</v>
      </c>
      <c r="P120" s="4" t="s">
        <v>32</v>
      </c>
      <c r="Q120" s="2">
        <v>1</v>
      </c>
      <c r="R120">
        <v>1</v>
      </c>
      <c r="S120" s="5">
        <f>R120*O120*Q120</f>
        <v>55685</v>
      </c>
      <c r="T120" s="5">
        <f>IF(C120="SBM", S120, 0)</f>
        <v>55685</v>
      </c>
      <c r="W120" s="2" t="s">
        <f>$C120</f>
        <v>98</v>
      </c>
      <c r="X120" s="2" t="s">
        <f>IF(ISERROR(VLOOKUP(E120,'Assumptions sheet'!$O$8:$P$45,2,0)),VLOOKUP(E120,'Assumptions sheet'!$S$8:$T$37,2,0),VLOOKUP(E120,'Assumptions sheet'!$O$8:$P$45,2,0))</f>
        <v>98</v>
      </c>
    </row>
    <row r="121" ht="26.100000000000005" customHeight="1">
      <c r="C121" s="4" t="s">
        <v>333</v>
      </c>
      <c r="D121" s="4" t="s">
        <v>330</v>
      </c>
      <c r="E121" s="4" t="s">
        <v>420</v>
      </c>
      <c r="F121" s="4" t="s">
        <v>421</v>
      </c>
      <c r="G121">
        <v>1</v>
      </c>
      <c r="K121" s="5">
        <v>100000</v>
      </c>
      <c r="L121">
        <v>24</v>
      </c>
      <c r="M121" t="s">
        <v>422</v>
      </c>
      <c r="N121" s="4" t="s">
        <v>32</v>
      </c>
      <c r="O121" s="5">
        <v>55685</v>
      </c>
      <c r="P121" s="4" t="s">
        <v>32</v>
      </c>
      <c r="Q121" s="2">
        <v>1</v>
      </c>
      <c r="R121">
        <v>7</v>
      </c>
      <c r="S121" s="5">
        <f>R121*O121*Q121</f>
        <v>389795</v>
      </c>
      <c r="T121" s="5">
        <f>IF(C121="SBM", S121, 0)</f>
        <v>0</v>
      </c>
      <c r="U121" s="12">
        <f>S121/Summary!$C$14</f>
        <v>0.441704371230854</v>
      </c>
    </row>
    <row r="122" ht="26.100000000000005" customHeight="1">
      <c r="C122" s="4" t="s">
        <v>98</v>
      </c>
      <c r="D122" s="4" t="s">
        <v>330</v>
      </c>
      <c r="E122" s="4" t="s">
        <v>420</v>
      </c>
      <c r="F122" s="4" t="s">
        <v>423</v>
      </c>
      <c r="G122">
        <v>1</v>
      </c>
      <c r="K122" s="5">
        <v>100000</v>
      </c>
      <c r="L122">
        <v>24</v>
      </c>
      <c r="M122" t="s">
        <v>422</v>
      </c>
      <c r="N122" s="4" t="s">
        <v>32</v>
      </c>
      <c r="O122" s="5">
        <v>55685</v>
      </c>
      <c r="P122" s="4" t="s">
        <v>32</v>
      </c>
      <c r="Q122" s="2">
        <v>1</v>
      </c>
      <c r="R122">
        <v>1</v>
      </c>
      <c r="S122" s="5">
        <f>R122*O122*Q122</f>
        <v>55685</v>
      </c>
      <c r="T122" s="5">
        <f>IF(C122="SBM", S122, 0)</f>
        <v>55685</v>
      </c>
    </row>
    <row r="123" ht="26.100000000000005" customHeight="1">
      <c r="C123" s="4" t="s">
        <v>333</v>
      </c>
      <c r="D123" s="4" t="s">
        <v>330</v>
      </c>
      <c r="E123" s="4" t="s">
        <v>420</v>
      </c>
      <c r="F123" s="4" t="s">
        <v>423</v>
      </c>
      <c r="G123">
        <v>1</v>
      </c>
      <c r="K123" s="5">
        <v>100000</v>
      </c>
      <c r="L123">
        <v>24</v>
      </c>
      <c r="M123" t="s">
        <v>422</v>
      </c>
      <c r="N123" s="4" t="s">
        <v>32</v>
      </c>
      <c r="O123" s="5">
        <v>55685</v>
      </c>
      <c r="P123" s="4" t="s">
        <v>32</v>
      </c>
      <c r="Q123" s="2">
        <v>1</v>
      </c>
      <c r="R123">
        <v>1</v>
      </c>
      <c r="S123" s="5">
        <f>R123*O123*Q123</f>
        <v>55685</v>
      </c>
      <c r="T123" s="5">
        <f>IF(C123="SBM", S123, 0)</f>
        <v>0</v>
      </c>
      <c r="U123" s="12">
        <f>S123/Summary!$C$14</f>
        <v>0.06310062446155057</v>
      </c>
    </row>
    <row r="124" ht="26.100000000000005" customHeight="1">
      <c r="C124" s="4" t="s">
        <v>98</v>
      </c>
      <c r="D124" s="4" t="s">
        <v>330</v>
      </c>
      <c r="E124" s="4" t="s">
        <v>331</v>
      </c>
      <c r="F124" s="4" t="s">
        <v>424</v>
      </c>
      <c r="G124">
        <v>2</v>
      </c>
      <c r="K124" s="5">
        <v>400000</v>
      </c>
      <c r="L124">
        <v>20</v>
      </c>
      <c r="M124" t="s">
        <v>290</v>
      </c>
      <c r="N124" s="4" t="s">
        <v>33</v>
      </c>
      <c r="O124" s="5">
        <v>2690000</v>
      </c>
      <c r="P124" s="4" t="s">
        <v>33</v>
      </c>
      <c r="Q124" s="2">
        <v>1</v>
      </c>
      <c r="R124">
        <v>1</v>
      </c>
      <c r="S124" s="5">
        <f>R124*O124*Q124</f>
        <v>2690000</v>
      </c>
      <c r="T124" s="5">
        <f>IF(C124="SBM", S124, 0)</f>
        <v>2690000</v>
      </c>
    </row>
    <row r="125" ht="26.100000000000005" customHeight="1">
      <c r="C125" s="4" t="s">
        <v>333</v>
      </c>
      <c r="D125" s="4" t="s">
        <v>330</v>
      </c>
      <c r="E125" s="4" t="s">
        <v>331</v>
      </c>
      <c r="F125" s="4" t="s">
        <v>424</v>
      </c>
      <c r="G125">
        <v>2</v>
      </c>
      <c r="K125" s="5">
        <v>400000</v>
      </c>
      <c r="L125">
        <v>20</v>
      </c>
      <c r="M125" t="s">
        <v>290</v>
      </c>
      <c r="N125" s="4" t="s">
        <v>33</v>
      </c>
      <c r="O125" s="5">
        <f>2690000*0.95</f>
        <v>2555500</v>
      </c>
      <c r="P125" s="4" t="s">
        <v>33</v>
      </c>
      <c r="Q125" s="2">
        <v>1</v>
      </c>
      <c r="R125">
        <v>1</v>
      </c>
      <c r="S125" s="5">
        <f>R125*O125*Q125</f>
        <v>2555500</v>
      </c>
      <c r="T125" s="5">
        <f>IF(C125="SBM", S125, 0)</f>
        <v>0</v>
      </c>
      <c r="U125" s="12">
        <f>S125/Summary!$C$14</f>
        <v>2.8958183678098677</v>
      </c>
    </row>
    <row r="126" ht="25.5" customHeight="1">
      <c r="C126" s="4" t="s">
        <v>98</v>
      </c>
      <c r="D126" s="4" t="s">
        <v>330</v>
      </c>
      <c r="E126" s="4" t="s">
        <v>345</v>
      </c>
      <c r="F126" s="4" t="s">
        <v>159</v>
      </c>
      <c r="G126">
        <v>1</v>
      </c>
      <c r="K126" s="5">
        <v>100000</v>
      </c>
      <c r="L126">
        <v>8</v>
      </c>
      <c r="M126" t="s">
        <v>290</v>
      </c>
      <c r="N126" s="4" t="s">
        <v>33</v>
      </c>
      <c r="O126" s="5">
        <v>112000</v>
      </c>
      <c r="P126" s="4" t="s">
        <v>33</v>
      </c>
      <c r="Q126" s="2">
        <v>1</v>
      </c>
      <c r="R126">
        <v>1</v>
      </c>
      <c r="S126" s="5">
        <f>R126*O126*Q126</f>
        <v>112000</v>
      </c>
      <c r="T126" s="5">
        <f>IF(C126="SBM", S126, 0)</f>
        <v>112000</v>
      </c>
      <c r="W126" s="2" t="s">
        <f>$C126</f>
        <v>98</v>
      </c>
      <c r="X126" s="2" t="s">
        <f>IF(ISERROR(VLOOKUP(E126,'Assumptions sheet'!$O$8:$P$45,2,0)),VLOOKUP(E126,'Assumptions sheet'!$S$8:$T$37,2,0),VLOOKUP(E126,'Assumptions sheet'!$O$8:$P$45,2,0))</f>
        <v>98</v>
      </c>
    </row>
    <row r="127" ht="25.5" customHeight="1">
      <c r="C127" s="4" t="s">
        <v>333</v>
      </c>
      <c r="D127" s="4" t="s">
        <v>330</v>
      </c>
      <c r="E127" s="4" t="s">
        <v>345</v>
      </c>
      <c r="F127" s="4" t="s">
        <v>159</v>
      </c>
      <c r="G127">
        <v>1</v>
      </c>
      <c r="K127" s="5">
        <v>100000</v>
      </c>
      <c r="L127">
        <v>8</v>
      </c>
      <c r="M127" t="s">
        <v>290</v>
      </c>
      <c r="N127" s="4" t="s">
        <v>33</v>
      </c>
      <c r="O127" s="5">
        <v>112000</v>
      </c>
      <c r="P127" s="4" t="s">
        <v>33</v>
      </c>
      <c r="Q127" s="2">
        <v>1</v>
      </c>
      <c r="R127">
        <v>8</v>
      </c>
      <c r="S127" s="5">
        <f>R127*O127*Q127</f>
        <v>896000</v>
      </c>
      <c r="T127" s="5">
        <f>IF(C127="SBM", S127, 0)</f>
        <v>0</v>
      </c>
      <c r="U127" s="12">
        <f>S127/Summary!$C$14</f>
        <v>1.0153211729828375</v>
      </c>
    </row>
    <row r="128" ht="25.5" customHeight="1">
      <c r="C128" s="4" t="s">
        <v>98</v>
      </c>
      <c r="D128" s="4" t="s">
        <v>330</v>
      </c>
      <c r="E128" s="4" t="s">
        <v>331</v>
      </c>
      <c r="F128" s="4" t="s">
        <v>425</v>
      </c>
      <c r="G128">
        <v>4</v>
      </c>
      <c r="K128" s="5">
        <v>400000</v>
      </c>
      <c r="L128">
        <v>20</v>
      </c>
      <c r="M128" t="s">
        <v>290</v>
      </c>
      <c r="N128" s="4" t="s">
        <v>33</v>
      </c>
      <c r="O128" s="5">
        <v>1880000</v>
      </c>
      <c r="P128" s="4" t="s">
        <v>33</v>
      </c>
      <c r="Q128" s="2">
        <v>1</v>
      </c>
      <c r="R128">
        <v>1</v>
      </c>
      <c r="S128" s="5">
        <f>R128*O128*Q128</f>
        <v>1880000</v>
      </c>
      <c r="T128" s="5">
        <f>IF(C128="SBM", S128, 0)</f>
        <v>1880000</v>
      </c>
    </row>
    <row r="129" ht="25.5" customHeight="1">
      <c r="C129" s="4" t="s">
        <v>98</v>
      </c>
      <c r="D129" s="4" t="s">
        <v>330</v>
      </c>
      <c r="E129" s="4" t="s">
        <v>331</v>
      </c>
      <c r="F129" s="4" t="s">
        <v>426</v>
      </c>
      <c r="G129">
        <v>4</v>
      </c>
      <c r="K129" s="5">
        <v>400000</v>
      </c>
      <c r="L129">
        <v>20</v>
      </c>
      <c r="M129" t="s">
        <v>290</v>
      </c>
      <c r="N129" s="4" t="s">
        <v>33</v>
      </c>
      <c r="O129" s="5">
        <v>1880000</v>
      </c>
      <c r="P129" s="4" t="s">
        <v>33</v>
      </c>
      <c r="Q129" s="2">
        <v>1</v>
      </c>
      <c r="R129">
        <v>1</v>
      </c>
      <c r="S129" s="5">
        <f>R129*O129*Q129</f>
        <v>1880000</v>
      </c>
      <c r="T129" s="5">
        <f>IF(C129="SBM", S129, 0)</f>
        <v>1880000</v>
      </c>
    </row>
    <row r="130" ht="25.5" customHeight="1">
      <c r="C130" s="4" t="s">
        <v>98</v>
      </c>
      <c r="D130" s="4" t="s">
        <v>330</v>
      </c>
      <c r="E130" s="4" t="s">
        <v>331</v>
      </c>
      <c r="F130" s="4" t="s">
        <v>165</v>
      </c>
      <c r="G130">
        <v>4</v>
      </c>
      <c r="K130" s="5">
        <v>400000</v>
      </c>
      <c r="L130">
        <v>20</v>
      </c>
      <c r="M130" t="s">
        <v>290</v>
      </c>
      <c r="N130" s="4" t="s">
        <v>33</v>
      </c>
      <c r="O130" s="5">
        <v>1800000</v>
      </c>
      <c r="P130" s="4" t="s">
        <v>33</v>
      </c>
      <c r="Q130" s="2">
        <v>1</v>
      </c>
      <c r="R130">
        <v>1</v>
      </c>
      <c r="S130" s="5">
        <f>R130*O130*Q130</f>
        <v>1800000</v>
      </c>
      <c r="T130" s="5">
        <f>IF(C130="SBM", S130, 0)</f>
        <v>1800000</v>
      </c>
    </row>
    <row r="131" ht="25.5" customHeight="1">
      <c r="C131" s="4" t="s">
        <v>98</v>
      </c>
      <c r="D131" s="4" t="s">
        <v>330</v>
      </c>
      <c r="E131" s="4" t="s">
        <v>331</v>
      </c>
      <c r="F131" s="4" t="s">
        <v>427</v>
      </c>
      <c r="G131">
        <v>4</v>
      </c>
      <c r="K131" s="5">
        <v>400000</v>
      </c>
      <c r="L131">
        <v>20</v>
      </c>
      <c r="M131" t="s">
        <v>290</v>
      </c>
      <c r="N131" s="4" t="s">
        <v>33</v>
      </c>
      <c r="O131" s="5">
        <v>1940000</v>
      </c>
      <c r="P131" s="4" t="s">
        <v>33</v>
      </c>
      <c r="Q131" s="2">
        <v>1</v>
      </c>
      <c r="R131">
        <v>1</v>
      </c>
      <c r="S131" s="5">
        <f>R131*O131*Q131</f>
        <v>1940000</v>
      </c>
      <c r="T131" s="5">
        <f>IF(C131="SBM", S131, 0)</f>
        <v>1940000</v>
      </c>
    </row>
    <row r="132" ht="25.5" customHeight="1">
      <c r="C132" s="4" t="s">
        <v>98</v>
      </c>
      <c r="D132" s="4" t="s">
        <v>330</v>
      </c>
      <c r="E132" s="4" t="s">
        <v>331</v>
      </c>
      <c r="F132" s="4" t="s">
        <v>428</v>
      </c>
      <c r="G132">
        <v>2</v>
      </c>
      <c r="K132" s="5">
        <v>400000</v>
      </c>
      <c r="L132">
        <v>20</v>
      </c>
      <c r="M132" t="s">
        <v>290</v>
      </c>
      <c r="N132" s="4" t="s">
        <v>33</v>
      </c>
      <c r="O132" s="5">
        <v>2300000</v>
      </c>
      <c r="P132" s="4" t="s">
        <v>33</v>
      </c>
      <c r="Q132" s="2">
        <v>1</v>
      </c>
      <c r="R132">
        <v>1</v>
      </c>
      <c r="S132" s="5">
        <f>R132*O132*Q132</f>
        <v>2300000</v>
      </c>
      <c r="T132" s="5">
        <f>IF(C132="SBM", S132, 0)</f>
        <v>2300000</v>
      </c>
    </row>
    <row r="133" ht="25.5" customHeight="1">
      <c r="C133" s="4" t="s">
        <v>333</v>
      </c>
      <c r="D133" s="4" t="s">
        <v>330</v>
      </c>
      <c r="E133" s="4" t="s">
        <v>345</v>
      </c>
      <c r="F133" s="4" t="s">
        <v>428</v>
      </c>
      <c r="G133">
        <v>2</v>
      </c>
      <c r="K133" s="5">
        <v>400000</v>
      </c>
      <c r="L133">
        <v>20</v>
      </c>
      <c r="M133" t="s">
        <v>290</v>
      </c>
      <c r="N133" s="4" t="s">
        <v>33</v>
      </c>
      <c r="O133" s="5">
        <f>2300000*0.95</f>
        <v>2185000</v>
      </c>
      <c r="P133" s="4" t="s">
        <v>33</v>
      </c>
      <c r="Q133" s="2">
        <v>1</v>
      </c>
      <c r="R133">
        <v>1</v>
      </c>
      <c r="S133" s="5">
        <f>R133*O133*Q133</f>
        <v>2185000</v>
      </c>
      <c r="T133" s="5">
        <f>IF(C133="SBM", S133, 0)</f>
        <v>0</v>
      </c>
      <c r="U133" s="12">
        <f>S133/Summary!$C$14</f>
        <v>2.4759785300976564</v>
      </c>
    </row>
    <row r="134" ht="25.5" customHeight="1">
      <c r="C134" s="4" t="s">
        <v>98</v>
      </c>
      <c r="D134" s="4" t="s">
        <v>330</v>
      </c>
      <c r="E134" s="4" t="s">
        <v>331</v>
      </c>
      <c r="F134" s="4" t="s">
        <v>176</v>
      </c>
      <c r="G134">
        <v>4</v>
      </c>
      <c r="K134" s="5">
        <v>400000</v>
      </c>
      <c r="L134">
        <v>20</v>
      </c>
      <c r="M134" t="s">
        <v>290</v>
      </c>
      <c r="N134" s="4" t="s">
        <v>33</v>
      </c>
      <c r="O134" s="5">
        <v>3760000</v>
      </c>
      <c r="P134" s="4" t="s">
        <v>33</v>
      </c>
      <c r="Q134" s="2">
        <v>1</v>
      </c>
      <c r="R134">
        <v>1</v>
      </c>
      <c r="S134" s="5">
        <f>R134*O134*Q134</f>
        <v>3760000</v>
      </c>
      <c r="T134" s="5">
        <f>IF(C134="SBM", S134, 0)</f>
        <v>3760000</v>
      </c>
    </row>
    <row r="135" ht="25.5" customHeight="1">
      <c r="C135" s="4" t="s">
        <v>98</v>
      </c>
      <c r="D135" s="4" t="s">
        <v>330</v>
      </c>
      <c r="E135" s="4" t="s">
        <v>331</v>
      </c>
      <c r="F135" s="4" t="s">
        <v>429</v>
      </c>
      <c r="G135">
        <v>2</v>
      </c>
      <c r="K135" s="5">
        <v>400000</v>
      </c>
      <c r="L135">
        <v>20</v>
      </c>
      <c r="M135" t="s">
        <v>290</v>
      </c>
      <c r="N135" s="4" t="s">
        <v>33</v>
      </c>
      <c r="O135" s="5">
        <v>1850000</v>
      </c>
      <c r="P135" s="4" t="s">
        <v>33</v>
      </c>
      <c r="Q135" s="2">
        <v>1</v>
      </c>
      <c r="R135">
        <v>1</v>
      </c>
      <c r="S135" s="5">
        <f>R135*O135*Q135</f>
        <v>1850000</v>
      </c>
      <c r="T135" s="5">
        <f>IF(C135="SBM", S135, 0)</f>
        <v>1850000</v>
      </c>
    </row>
    <row r="136" ht="25.5" customHeight="1">
      <c r="C136" s="4" t="s">
        <v>333</v>
      </c>
      <c r="D136" s="4" t="s">
        <v>330</v>
      </c>
      <c r="E136" s="4" t="s">
        <v>345</v>
      </c>
      <c r="F136" s="4" t="s">
        <v>429</v>
      </c>
      <c r="G136">
        <v>2</v>
      </c>
      <c r="K136" s="5">
        <v>400000</v>
      </c>
      <c r="L136">
        <v>20</v>
      </c>
      <c r="M136" t="s">
        <v>290</v>
      </c>
      <c r="N136" s="4" t="s">
        <v>33</v>
      </c>
      <c r="O136" s="5">
        <f>1850000*0.95</f>
        <v>1757500</v>
      </c>
      <c r="P136" s="4" t="s">
        <v>33</v>
      </c>
      <c r="Q136" s="2">
        <v>1</v>
      </c>
      <c r="R136">
        <v>1</v>
      </c>
      <c r="S136" s="5">
        <f>R136*O136*Q136</f>
        <v>1757500</v>
      </c>
      <c r="U136" s="12">
        <f>S136/Summary!$C$14</f>
        <v>1.991547948122028</v>
      </c>
    </row>
    <row r="137" ht="25.5" customHeight="1">
      <c r="C137" s="4" t="s">
        <v>98</v>
      </c>
      <c r="D137" s="4" t="s">
        <v>330</v>
      </c>
      <c r="E137" s="4" t="s">
        <v>331</v>
      </c>
      <c r="F137" s="4" t="s">
        <v>430</v>
      </c>
      <c r="G137">
        <v>1</v>
      </c>
      <c r="K137" s="5">
        <v>400000</v>
      </c>
      <c r="L137">
        <v>20</v>
      </c>
      <c r="M137" t="s">
        <v>290</v>
      </c>
      <c r="N137" s="4" t="s">
        <v>33</v>
      </c>
      <c r="O137" s="5">
        <v>5600000</v>
      </c>
      <c r="P137" s="4" t="s">
        <v>33</v>
      </c>
      <c r="Q137" s="2">
        <v>1</v>
      </c>
      <c r="R137">
        <v>1</v>
      </c>
      <c r="S137" s="5">
        <f>R137*O137*Q137</f>
        <v>5600000</v>
      </c>
      <c r="T137" s="5">
        <f>IF(C137="SBM", S137, 0)</f>
        <v>5600000</v>
      </c>
    </row>
    <row r="138" ht="25.5" customHeight="1">
      <c r="C138" s="4" t="s">
        <v>431</v>
      </c>
      <c r="D138" s="4" t="s">
        <v>330</v>
      </c>
      <c r="E138" s="4" t="s">
        <v>331</v>
      </c>
      <c r="F138" s="4" t="s">
        <v>430</v>
      </c>
      <c r="G138">
        <v>1</v>
      </c>
      <c r="K138" s="5">
        <v>400000</v>
      </c>
      <c r="L138">
        <v>20</v>
      </c>
      <c r="M138" t="s">
        <v>290</v>
      </c>
      <c r="N138" s="4" t="s">
        <v>33</v>
      </c>
      <c r="O138" s="5">
        <f>5600000*0.96</f>
        <v>5376000</v>
      </c>
      <c r="P138" s="4" t="s">
        <v>33</v>
      </c>
      <c r="Q138" s="2">
        <v>1</v>
      </c>
      <c r="R138">
        <v>2</v>
      </c>
      <c r="S138" s="5">
        <f>R138*O138*Q138</f>
        <v>10752000</v>
      </c>
      <c r="T138" s="5">
        <f>IF(C138="SBM", S138, 0)</f>
        <v>0</v>
      </c>
      <c r="U138" s="12">
        <f>S138/Summary!$C$14</f>
        <v>12.183854075794052</v>
      </c>
    </row>
    <row r="139" ht="25.5" customHeight="1">
      <c r="C139" s="4" t="s">
        <v>431</v>
      </c>
      <c r="D139" s="4" t="s">
        <v>330</v>
      </c>
      <c r="E139" s="4" t="s">
        <v>432</v>
      </c>
      <c r="F139" s="4" t="s">
        <v>430</v>
      </c>
      <c r="G139">
        <v>1</v>
      </c>
      <c r="K139" s="5">
        <v>400000</v>
      </c>
      <c r="L139">
        <v>20</v>
      </c>
      <c r="M139" t="s">
        <v>290</v>
      </c>
      <c r="N139" s="4" t="s">
        <v>33</v>
      </c>
      <c r="O139" s="5">
        <v>2700000</v>
      </c>
      <c r="P139" s="4" t="s">
        <v>33</v>
      </c>
      <c r="Q139" s="2">
        <v>1</v>
      </c>
      <c r="R139">
        <v>1</v>
      </c>
      <c r="S139" s="5">
        <f>R139*O139*Q139</f>
        <v>2700000</v>
      </c>
      <c r="T139" s="5">
        <f>IF(C139="SBM", S139, 0)</f>
        <v>0</v>
      </c>
      <c r="U139" s="12">
        <f>S139/Summary!$C$14</f>
        <v>3.05956157037239</v>
      </c>
    </row>
    <row r="140" ht="25.5" customHeight="1">
      <c r="C140" s="4" t="s">
        <v>431</v>
      </c>
      <c r="D140" s="4" t="s">
        <v>330</v>
      </c>
      <c r="E140" s="4" t="s">
        <v>433</v>
      </c>
      <c r="F140" s="4" t="s">
        <v>434</v>
      </c>
      <c r="G140">
        <v>1</v>
      </c>
      <c r="K140" s="5">
        <v>400000</v>
      </c>
      <c r="L140">
        <v>12</v>
      </c>
      <c r="M140" t="s">
        <v>290</v>
      </c>
      <c r="N140" s="4" t="s">
        <v>33</v>
      </c>
      <c r="O140" s="5">
        <v>2240000</v>
      </c>
      <c r="P140" s="4" t="s">
        <v>33</v>
      </c>
      <c r="Q140" s="2">
        <v>1</v>
      </c>
      <c r="R140">
        <v>1</v>
      </c>
      <c r="S140" s="5">
        <f>R140*O140*Q140</f>
        <v>2240000</v>
      </c>
      <c r="T140" s="5">
        <f>IF(C140="SBM", S140, 0)</f>
        <v>0</v>
      </c>
      <c r="U140" s="12">
        <f>S140/Summary!$C$14</f>
        <v>2.538302932457094</v>
      </c>
    </row>
    <row r="141" ht="25.5" customHeight="1">
      <c r="C141" s="4" t="s">
        <v>431</v>
      </c>
      <c r="D141" s="4" t="s">
        <v>330</v>
      </c>
      <c r="E141" s="4" t="s">
        <v>433</v>
      </c>
      <c r="F141" s="4" t="s">
        <v>434</v>
      </c>
      <c r="G141">
        <v>1</v>
      </c>
      <c r="K141" s="5">
        <v>400000</v>
      </c>
      <c r="L141">
        <v>12</v>
      </c>
      <c r="M141" t="s">
        <v>290</v>
      </c>
      <c r="N141" s="4" t="s">
        <v>33</v>
      </c>
      <c r="O141" s="5">
        <f>2240000*0.95</f>
        <v>2128000</v>
      </c>
      <c r="P141" s="4" t="s">
        <v>33</v>
      </c>
      <c r="Q141" s="2">
        <v>1</v>
      </c>
      <c r="R141">
        <v>2</v>
      </c>
      <c r="S141" s="5">
        <f>R141*O141*Q141</f>
        <v>4256000</v>
      </c>
      <c r="T141" s="5">
        <f>IF(C141="SBM", S141, 0)</f>
        <v>0</v>
      </c>
      <c r="U141" s="12">
        <f>S141/Summary!$C$14</f>
        <v>4.822775571668479</v>
      </c>
    </row>
    <row r="142" ht="26.100000000000005" customHeight="1">
      <c r="C142" s="4" t="s">
        <v>98</v>
      </c>
      <c r="D142" s="4" t="s">
        <v>330</v>
      </c>
      <c r="E142" s="4" t="s">
        <v>331</v>
      </c>
      <c r="F142" s="4" t="s">
        <v>435</v>
      </c>
      <c r="G142">
        <v>2</v>
      </c>
      <c r="K142" s="5">
        <v>400000</v>
      </c>
      <c r="L142">
        <v>16</v>
      </c>
      <c r="M142" t="s">
        <v>290</v>
      </c>
      <c r="N142" s="4" t="s">
        <v>33</v>
      </c>
      <c r="O142" s="5">
        <v>2800000.0000000005</v>
      </c>
      <c r="P142" s="4" t="s">
        <v>33</v>
      </c>
      <c r="Q142" s="2">
        <v>1</v>
      </c>
      <c r="R142">
        <v>1</v>
      </c>
      <c r="S142" s="5">
        <f>R142*O142*Q142</f>
        <v>2800000.0000000005</v>
      </c>
      <c r="T142" s="5">
        <f>IF(C142="SBM", S142, 0)</f>
        <v>2800000.0000000005</v>
      </c>
      <c r="W142" s="2" t="s">
        <f>$C142</f>
        <v>98</v>
      </c>
      <c r="X142" s="2" t="s">
        <f>IF(ISERROR(VLOOKUP(E142,'Assumptions sheet'!$O$8:$P$45,2,0)),VLOOKUP(E142,'Assumptions sheet'!$S$8:$T$37,2,0),VLOOKUP(E142,'Assumptions sheet'!$O$8:$P$45,2,0))</f>
        <v>98</v>
      </c>
    </row>
    <row r="143" ht="26.100000000000005" customHeight="1">
      <c r="C143" s="4" t="s">
        <v>333</v>
      </c>
      <c r="D143" s="4" t="s">
        <v>330</v>
      </c>
      <c r="E143" s="4" t="s">
        <v>345</v>
      </c>
      <c r="F143" s="4" t="s">
        <v>435</v>
      </c>
      <c r="G143">
        <v>2</v>
      </c>
      <c r="K143" s="5">
        <v>400000</v>
      </c>
      <c r="L143">
        <v>16</v>
      </c>
      <c r="M143" t="s">
        <v>290</v>
      </c>
      <c r="N143" s="4" t="s">
        <v>33</v>
      </c>
      <c r="O143" s="5">
        <f>2800000*0.95</f>
        <v>2660000</v>
      </c>
      <c r="P143" s="4" t="s">
        <v>33</v>
      </c>
      <c r="Q143" s="2">
        <v>1</v>
      </c>
      <c r="R143">
        <v>1</v>
      </c>
      <c r="S143" s="5">
        <f>R143*O143*Q143</f>
        <v>2660000</v>
      </c>
      <c r="U143" s="12">
        <f>S143/Summary!$C$14</f>
        <v>3.0142347322927994</v>
      </c>
    </row>
    <row r="144" ht="26.100000000000005" customHeight="1">
      <c r="C144" s="4" t="s">
        <v>431</v>
      </c>
      <c r="D144" s="4" t="s">
        <v>330</v>
      </c>
      <c r="E144" s="4" t="s">
        <v>432</v>
      </c>
      <c r="F144" s="4" t="s">
        <v>436</v>
      </c>
      <c r="G144">
        <v>2</v>
      </c>
      <c r="K144" s="5">
        <v>400000</v>
      </c>
      <c r="L144">
        <v>16</v>
      </c>
      <c r="M144" t="s">
        <v>290</v>
      </c>
      <c r="N144" s="4" t="s">
        <v>33</v>
      </c>
      <c r="O144" s="5">
        <v>800000</v>
      </c>
      <c r="P144" s="4" t="s">
        <v>33</v>
      </c>
      <c r="Q144" s="2">
        <v>1</v>
      </c>
      <c r="R144">
        <v>1</v>
      </c>
      <c r="S144" s="5">
        <f>R144*O144*Q144</f>
        <v>800000</v>
      </c>
      <c r="T144" s="5">
        <f>IF(C144="SBM", S144, 0)</f>
        <v>0</v>
      </c>
      <c r="U144" s="12">
        <f>S144/Summary!$C$14</f>
        <v>0.9065367615918193</v>
      </c>
    </row>
    <row r="145" ht="26.100000000000005" customHeight="1">
      <c r="C145" s="4" t="s">
        <v>98</v>
      </c>
      <c r="D145" s="4" t="s">
        <v>330</v>
      </c>
      <c r="E145" s="4" t="s">
        <v>331</v>
      </c>
      <c r="F145" s="4" t="s">
        <v>437</v>
      </c>
      <c r="G145">
        <v>2</v>
      </c>
      <c r="K145" s="5">
        <v>400000</v>
      </c>
      <c r="L145">
        <v>12</v>
      </c>
      <c r="M145" t="s">
        <v>438</v>
      </c>
      <c r="N145" s="4" t="s">
        <v>33</v>
      </c>
      <c r="O145" s="5">
        <v>4750000</v>
      </c>
      <c r="P145" s="4" t="s">
        <v>33</v>
      </c>
      <c r="Q145" s="2">
        <v>1</v>
      </c>
      <c r="R145">
        <v>1</v>
      </c>
      <c r="S145" s="5">
        <f>R145*O145*Q145</f>
        <v>4750000</v>
      </c>
      <c r="T145" s="5">
        <f>IF(C145="SBM", S145, 0)</f>
        <v>4750000</v>
      </c>
      <c r="W145" s="2" t="s">
        <f>$C145</f>
        <v>98</v>
      </c>
      <c r="X145" s="2" t="s">
        <f>IF(ISERROR(VLOOKUP(E145,'Assumptions sheet'!$O$8:$P$45,2,0)),VLOOKUP(E145,'Assumptions sheet'!$S$8:$T$37,2,0),VLOOKUP(E145,'Assumptions sheet'!$O$8:$P$45,2,0))</f>
        <v>98</v>
      </c>
    </row>
    <row r="146" ht="26.100000000000005" customHeight="1">
      <c r="C146" s="4" t="s">
        <v>333</v>
      </c>
      <c r="D146" s="4" t="s">
        <v>330</v>
      </c>
      <c r="E146" s="4" t="s">
        <v>345</v>
      </c>
      <c r="F146" s="4" t="s">
        <v>437</v>
      </c>
      <c r="G146">
        <v>2</v>
      </c>
      <c r="K146" s="5">
        <v>400000</v>
      </c>
      <c r="L146">
        <v>12</v>
      </c>
      <c r="M146" t="s">
        <v>438</v>
      </c>
      <c r="N146" s="4" t="s">
        <v>33</v>
      </c>
      <c r="O146" s="5">
        <f>4750000*0.95</f>
        <v>4512500</v>
      </c>
      <c r="P146" s="4" t="s">
        <v>33</v>
      </c>
      <c r="Q146" s="2">
        <v>1</v>
      </c>
      <c r="R146">
        <v>1</v>
      </c>
      <c r="S146" s="5">
        <f>R146*O146*Q146</f>
        <v>4512500</v>
      </c>
      <c r="T146" s="5">
        <f>IF(C146="SBM", S146, 0)</f>
        <v>0</v>
      </c>
      <c r="U146" s="12">
        <f>S146/Summary!$C$14</f>
        <v>5.113433920853856</v>
      </c>
    </row>
    <row r="147" ht="26.100000000000005" customHeight="1">
      <c r="C147" s="4" t="s">
        <v>98</v>
      </c>
      <c r="D147" s="4" t="s">
        <v>330</v>
      </c>
      <c r="E147" s="4" t="s">
        <v>345</v>
      </c>
      <c r="F147" s="4" t="s">
        <v>439</v>
      </c>
      <c r="G147">
        <v>1</v>
      </c>
      <c r="K147" s="5">
        <v>100000</v>
      </c>
      <c r="L147">
        <v>8</v>
      </c>
      <c r="M147" t="s">
        <v>290</v>
      </c>
      <c r="N147" s="4" t="s">
        <v>33</v>
      </c>
      <c r="O147" s="5">
        <v>112000.00000000001</v>
      </c>
      <c r="P147" s="4" t="s">
        <v>33</v>
      </c>
      <c r="Q147" s="2">
        <v>1</v>
      </c>
      <c r="R147">
        <v>1</v>
      </c>
      <c r="S147" s="5">
        <f>R147*O147*Q147</f>
        <v>112000.00000000001</v>
      </c>
      <c r="T147" s="5">
        <f>IF(C147="SBM", S147, 0)</f>
        <v>112000.00000000001</v>
      </c>
      <c r="W147" s="2" t="s">
        <f>$C147</f>
        <v>98</v>
      </c>
      <c r="X147" s="2" t="s">
        <f>IF(ISERROR(VLOOKUP(E147,'Assumptions sheet'!$O$8:$P$45,2,0)),VLOOKUP(E147,'Assumptions sheet'!$S$8:$T$37,2,0),VLOOKUP(E147,'Assumptions sheet'!$O$8:$P$45,2,0))</f>
        <v>98</v>
      </c>
    </row>
    <row r="148" ht="26.100000000000005" customHeight="1">
      <c r="C148" s="4" t="s">
        <v>333</v>
      </c>
      <c r="D148" s="4" t="s">
        <v>330</v>
      </c>
      <c r="E148" s="4" t="s">
        <v>345</v>
      </c>
      <c r="F148" s="4" t="s">
        <v>439</v>
      </c>
      <c r="G148">
        <v>1</v>
      </c>
      <c r="K148" s="5">
        <v>100000</v>
      </c>
      <c r="L148">
        <v>8</v>
      </c>
      <c r="M148" t="s">
        <v>290</v>
      </c>
      <c r="N148" s="4" t="s">
        <v>33</v>
      </c>
      <c r="O148" s="5">
        <v>112000.00000000001</v>
      </c>
      <c r="P148" s="4" t="s">
        <v>33</v>
      </c>
      <c r="Q148" s="2">
        <v>1</v>
      </c>
      <c r="R148">
        <v>8</v>
      </c>
      <c r="S148" s="5">
        <f>R148*O148*Q148</f>
        <v>896000.0000000001</v>
      </c>
      <c r="T148" s="5">
        <f>IF(C148="SBM", S148, 0)</f>
        <v>0</v>
      </c>
      <c r="U148" s="12">
        <f>S148/Summary!$C$14</f>
        <v>1.0153211729828377</v>
      </c>
    </row>
    <row r="149" ht="26.100000000000005" customHeight="1">
      <c r="C149" s="4" t="s">
        <v>431</v>
      </c>
      <c r="D149" s="4" t="s">
        <v>330</v>
      </c>
      <c r="E149" s="4" t="s">
        <v>432</v>
      </c>
      <c r="F149" s="4" t="s">
        <v>440</v>
      </c>
      <c r="L149">
        <v>16</v>
      </c>
      <c r="M149" t="s">
        <v>290</v>
      </c>
      <c r="N149" s="4" t="s">
        <v>33</v>
      </c>
      <c r="O149" s="5">
        <v>500000</v>
      </c>
      <c r="P149" s="4" t="s">
        <v>33</v>
      </c>
      <c r="Q149" s="2">
        <v>1</v>
      </c>
      <c r="R149">
        <v>1</v>
      </c>
      <c r="S149" s="5">
        <f>R149*O149*Q149</f>
        <v>500000</v>
      </c>
      <c r="T149" s="5">
        <f>IF(C149="SBM", S149, 0)</f>
        <v>0</v>
      </c>
      <c r="U149" s="12">
        <f>S149/Summary!$C$14</f>
        <v>0.5665854759948871</v>
      </c>
    </row>
    <row r="150" ht="26.100000000000005" customHeight="1">
      <c r="C150" s="4" t="s">
        <v>98</v>
      </c>
      <c r="D150" s="4" t="s">
        <v>330</v>
      </c>
      <c r="E150" s="4" t="s">
        <v>331</v>
      </c>
      <c r="F150" s="4" t="s">
        <v>441</v>
      </c>
      <c r="G150">
        <v>2</v>
      </c>
      <c r="K150" s="5">
        <v>400000</v>
      </c>
      <c r="L150">
        <v>16</v>
      </c>
      <c r="M150" t="s">
        <v>290</v>
      </c>
      <c r="N150" s="4" t="s">
        <v>33</v>
      </c>
      <c r="O150" s="5">
        <v>2600000</v>
      </c>
      <c r="P150" s="4" t="s">
        <v>33</v>
      </c>
      <c r="Q150" s="2">
        <v>1</v>
      </c>
      <c r="R150">
        <v>1</v>
      </c>
      <c r="S150" s="5">
        <f>R150*O150*Q150</f>
        <v>2600000</v>
      </c>
      <c r="T150" s="5">
        <f>IF(C150="SBM", S150, 0)</f>
        <v>2600000</v>
      </c>
    </row>
    <row r="151" ht="26.100000000000005" customHeight="1">
      <c r="C151" s="4" t="s">
        <v>333</v>
      </c>
      <c r="D151" s="4" t="s">
        <v>330</v>
      </c>
      <c r="E151" s="4" t="s">
        <v>345</v>
      </c>
      <c r="F151" s="4" t="s">
        <v>441</v>
      </c>
      <c r="G151">
        <v>2</v>
      </c>
      <c r="K151" s="5">
        <v>400000</v>
      </c>
      <c r="L151">
        <v>16</v>
      </c>
      <c r="M151" t="s">
        <v>290</v>
      </c>
      <c r="N151" s="4" t="s">
        <v>33</v>
      </c>
      <c r="O151" s="5">
        <f>2600000*0.95</f>
        <v>2470000</v>
      </c>
      <c r="P151" s="4" t="s">
        <v>33</v>
      </c>
      <c r="Q151" s="2">
        <v>1</v>
      </c>
      <c r="R151">
        <v>1</v>
      </c>
      <c r="S151" s="5">
        <f>R151*O151*Q151</f>
        <v>2470000</v>
      </c>
      <c r="T151" s="5">
        <f>IF(C151="SBM", S151, 0)</f>
        <v>0</v>
      </c>
      <c r="U151" s="12">
        <f>S151/Summary!$C$14</f>
        <v>2.798932251414742</v>
      </c>
    </row>
    <row r="152" ht="26.100000000000005" customHeight="1">
      <c r="C152" s="4" t="s">
        <v>431</v>
      </c>
      <c r="D152" s="4" t="s">
        <v>330</v>
      </c>
      <c r="E152" s="4" t="s">
        <v>433</v>
      </c>
      <c r="F152" s="4" t="s">
        <v>442</v>
      </c>
      <c r="G152">
        <v>6</v>
      </c>
      <c r="K152" s="5">
        <v>100000</v>
      </c>
      <c r="L152">
        <v>12</v>
      </c>
      <c r="M152" t="s">
        <v>290</v>
      </c>
      <c r="N152" s="4" t="s">
        <v>33</v>
      </c>
      <c r="O152" s="5">
        <v>1120000</v>
      </c>
      <c r="P152" s="4" t="s">
        <v>33</v>
      </c>
      <c r="Q152" s="2">
        <v>1</v>
      </c>
      <c r="R152">
        <v>1</v>
      </c>
      <c r="S152" s="5">
        <f>R152*O152*Q152</f>
        <v>1120000</v>
      </c>
      <c r="T152" s="5">
        <f>IF(C152="SBM", S152, 0)</f>
        <v>0</v>
      </c>
      <c r="U152" s="12">
        <f>S152/Summary!$C$14</f>
        <v>1.269151466228547</v>
      </c>
    </row>
    <row r="153" ht="26.100000000000005" customHeight="1">
      <c r="C153" s="4" t="s">
        <v>431</v>
      </c>
      <c r="D153" s="4" t="s">
        <v>330</v>
      </c>
      <c r="E153" s="4" t="s">
        <v>433</v>
      </c>
      <c r="F153" s="4" t="s">
        <v>442</v>
      </c>
      <c r="G153">
        <v>6</v>
      </c>
      <c r="K153" s="5">
        <v>100000</v>
      </c>
      <c r="L153">
        <v>12</v>
      </c>
      <c r="M153" t="s">
        <v>290</v>
      </c>
      <c r="N153" s="4" t="s">
        <v>33</v>
      </c>
      <c r="O153" s="5">
        <v>1120000</v>
      </c>
      <c r="P153" s="4" t="s">
        <v>33</v>
      </c>
      <c r="Q153" s="2">
        <v>1</v>
      </c>
      <c r="R153">
        <v>1</v>
      </c>
      <c r="S153" s="5">
        <f>R153*O153*Q153</f>
        <v>1120000</v>
      </c>
      <c r="T153" s="5">
        <f>IF(C153="SBM", S153, 0)</f>
        <v>0</v>
      </c>
      <c r="U153" s="12">
        <f>S153/Summary!$C$14</f>
        <v>1.269151466228547</v>
      </c>
    </row>
    <row r="154" ht="26.100000000000005" customHeight="1">
      <c r="C154" s="4" t="s">
        <v>431</v>
      </c>
      <c r="D154" s="4" t="s">
        <v>330</v>
      </c>
      <c r="E154" s="4" t="s">
        <v>433</v>
      </c>
      <c r="F154" s="4" t="s">
        <v>443</v>
      </c>
      <c r="G154">
        <v>15</v>
      </c>
      <c r="K154" s="5">
        <v>100000</v>
      </c>
      <c r="L154">
        <v>8</v>
      </c>
      <c r="M154" t="s">
        <v>290</v>
      </c>
      <c r="N154" s="4" t="s">
        <v>33</v>
      </c>
      <c r="O154" s="5">
        <v>1120000</v>
      </c>
      <c r="P154" s="4" t="s">
        <v>33</v>
      </c>
      <c r="Q154" s="2">
        <v>1</v>
      </c>
      <c r="R154">
        <v>1</v>
      </c>
      <c r="S154" s="5">
        <f>R154*O154*Q154</f>
        <v>1120000</v>
      </c>
      <c r="T154" s="5">
        <f>IF(C154="SBM", S154, 0)</f>
        <v>0</v>
      </c>
      <c r="U154" s="12">
        <f>S154/Summary!$C$14</f>
        <v>1.269151466228547</v>
      </c>
    </row>
    <row r="155" ht="26.100000000000005" customHeight="1">
      <c r="C155" s="4" t="s">
        <v>98</v>
      </c>
      <c r="D155" s="4" t="s">
        <v>330</v>
      </c>
      <c r="E155" s="4" t="s">
        <v>420</v>
      </c>
      <c r="F155" s="4" t="s">
        <v>444</v>
      </c>
      <c r="G155">
        <v>1</v>
      </c>
      <c r="K155" s="5">
        <v>100000</v>
      </c>
      <c r="L155">
        <v>24</v>
      </c>
      <c r="M155" t="s">
        <v>290</v>
      </c>
      <c r="N155" s="4" t="s">
        <v>33</v>
      </c>
      <c r="O155" s="5">
        <v>10150000</v>
      </c>
      <c r="P155" s="4" t="s">
        <v>33</v>
      </c>
      <c r="Q155" s="2">
        <v>1</v>
      </c>
      <c r="R155">
        <v>1</v>
      </c>
      <c r="S155" s="5">
        <f>R155*O155*Q155</f>
        <v>10150000</v>
      </c>
      <c r="T155" s="5">
        <f>IF(C155="SBM", S155, 0)</f>
        <v>10150000</v>
      </c>
    </row>
    <row r="156" ht="26.100000000000005" customHeight="1">
      <c r="C156" s="4" t="s">
        <v>333</v>
      </c>
      <c r="D156" s="4" t="s">
        <v>330</v>
      </c>
      <c r="E156" s="4" t="s">
        <v>420</v>
      </c>
      <c r="F156" s="4" t="s">
        <v>444</v>
      </c>
      <c r="G156">
        <v>1</v>
      </c>
      <c r="K156" s="5">
        <v>100000</v>
      </c>
      <c r="L156">
        <v>24</v>
      </c>
      <c r="M156" t="s">
        <v>290</v>
      </c>
      <c r="N156" s="4" t="s">
        <v>33</v>
      </c>
      <c r="O156" s="5">
        <f>10150000*0.95</f>
        <v>9642500</v>
      </c>
      <c r="P156" s="4" t="s">
        <v>33</v>
      </c>
      <c r="Q156" s="2">
        <v>1</v>
      </c>
      <c r="R156">
        <v>7</v>
      </c>
      <c r="S156" s="5">
        <f>R156*O156*Q156</f>
        <v>67497500</v>
      </c>
      <c r="U156" s="12">
        <f>S156/Summary!$C$14</f>
        <v>76.48620633192978</v>
      </c>
    </row>
    <row r="157" ht="26.100000000000005" customHeight="1">
      <c r="C157" s="4" t="s">
        <v>98</v>
      </c>
      <c r="D157" s="4" t="s">
        <v>330</v>
      </c>
      <c r="E157" s="4" t="s">
        <v>420</v>
      </c>
      <c r="F157" s="4" t="s">
        <v>445</v>
      </c>
      <c r="G157">
        <v>1</v>
      </c>
      <c r="K157" s="5">
        <v>100000</v>
      </c>
      <c r="L157">
        <v>24</v>
      </c>
      <c r="M157" t="s">
        <v>290</v>
      </c>
      <c r="N157" s="4" t="s">
        <v>33</v>
      </c>
      <c r="O157" s="5">
        <f>10150000*0.95</f>
        <v>9642500</v>
      </c>
      <c r="P157" s="4" t="s">
        <v>33</v>
      </c>
      <c r="Q157" s="2">
        <v>1</v>
      </c>
      <c r="R157">
        <v>1</v>
      </c>
      <c r="S157" s="5">
        <f>R157*O157*Q157</f>
        <v>9642500</v>
      </c>
      <c r="T157" s="5">
        <f>IF(C157="SBM", S157, 0)</f>
        <v>9642500</v>
      </c>
    </row>
    <row r="158" ht="26.100000000000005" customHeight="1">
      <c r="C158" s="4" t="s">
        <v>333</v>
      </c>
      <c r="D158" s="4" t="s">
        <v>330</v>
      </c>
      <c r="E158" s="4" t="s">
        <v>420</v>
      </c>
      <c r="F158" s="4" t="s">
        <v>445</v>
      </c>
      <c r="G158">
        <v>1</v>
      </c>
      <c r="K158" s="5">
        <v>100000</v>
      </c>
      <c r="L158">
        <v>24</v>
      </c>
      <c r="M158" t="s">
        <v>290</v>
      </c>
      <c r="N158" s="4" t="s">
        <v>33</v>
      </c>
      <c r="O158" s="5">
        <f>10150000*0.95</f>
        <v>9642500</v>
      </c>
      <c r="P158" s="4" t="s">
        <v>33</v>
      </c>
      <c r="Q158" s="2">
        <v>1</v>
      </c>
      <c r="R158">
        <v>1</v>
      </c>
      <c r="S158" s="5">
        <f>R158*O158*Q158</f>
        <v>9642500</v>
      </c>
      <c r="T158" s="5">
        <f>IF(C158="SBM", S158, 0)</f>
        <v>0</v>
      </c>
      <c r="U158" s="12">
        <f>S158/Summary!$C$14</f>
        <v>10.926600904561397</v>
      </c>
    </row>
    <row r="159" ht="26.100000000000005" customHeight="1">
      <c r="C159" s="4" t="s">
        <v>431</v>
      </c>
      <c r="D159" s="4" t="s">
        <v>330</v>
      </c>
      <c r="E159" s="4" t="s">
        <v>432</v>
      </c>
      <c r="F159" s="4" t="s">
        <v>446</v>
      </c>
      <c r="K159" s="5">
        <v>400000</v>
      </c>
      <c r="L159">
        <v>20</v>
      </c>
      <c r="M159" t="s">
        <v>290</v>
      </c>
      <c r="N159" s="4" t="s">
        <v>33</v>
      </c>
      <c r="O159" s="5">
        <v>3800000</v>
      </c>
      <c r="P159" s="4" t="s">
        <v>33</v>
      </c>
      <c r="Q159" s="2">
        <v>1</v>
      </c>
      <c r="R159">
        <v>1</v>
      </c>
      <c r="S159" s="5">
        <f>R159*O159*Q159</f>
        <v>3800000</v>
      </c>
      <c r="T159" s="5">
        <f>IF(C159="SBM", S159, 0)</f>
        <v>0</v>
      </c>
      <c r="U159" s="12">
        <f>S159/Summary!$C$14</f>
        <v>4.306049617561142</v>
      </c>
    </row>
    <row r="160" ht="26.100000000000005" customHeight="1">
      <c r="C160" s="4" t="s">
        <v>98</v>
      </c>
      <c r="D160" s="4" t="s">
        <v>330</v>
      </c>
      <c r="E160" s="4" t="s">
        <v>331</v>
      </c>
      <c r="F160" s="4" t="s">
        <v>447</v>
      </c>
      <c r="G160">
        <v>1</v>
      </c>
      <c r="K160" s="5">
        <v>400000</v>
      </c>
      <c r="L160">
        <v>20</v>
      </c>
      <c r="M160" t="s">
        <v>290</v>
      </c>
      <c r="N160" s="4" t="s">
        <v>33</v>
      </c>
      <c r="O160" s="5">
        <v>5800000</v>
      </c>
      <c r="P160" s="4" t="s">
        <v>33</v>
      </c>
      <c r="Q160" s="2">
        <v>1</v>
      </c>
      <c r="R160">
        <v>1</v>
      </c>
      <c r="S160" s="5">
        <f>R160*O160*Q160</f>
        <v>5800000</v>
      </c>
      <c r="T160" s="5">
        <f>IF(C160="SBM", S160, 0)</f>
        <v>5800000</v>
      </c>
    </row>
    <row r="161" ht="26.100000000000005" customHeight="1">
      <c r="C161" s="4" t="s">
        <v>333</v>
      </c>
      <c r="D161" s="4" t="s">
        <v>330</v>
      </c>
      <c r="E161" s="4" t="s">
        <v>331</v>
      </c>
      <c r="F161" s="4" t="s">
        <v>447</v>
      </c>
      <c r="G161">
        <v>1</v>
      </c>
      <c r="K161" s="5">
        <v>400000</v>
      </c>
      <c r="L161">
        <v>20</v>
      </c>
      <c r="M161" t="s">
        <v>290</v>
      </c>
      <c r="N161" s="4" t="s">
        <v>33</v>
      </c>
      <c r="O161" s="5">
        <f>5800000*0.95</f>
        <v>5510000</v>
      </c>
      <c r="P161" s="4" t="s">
        <v>33</v>
      </c>
      <c r="Q161" s="2">
        <v>1</v>
      </c>
      <c r="R161">
        <v>1</v>
      </c>
      <c r="S161" s="5">
        <f>+S160*0.9</f>
        <v>5220000</v>
      </c>
      <c r="T161" s="5">
        <f>IF(C161="SBM", S161, 0)</f>
        <v>0</v>
      </c>
      <c r="U161" s="12">
        <f>S161/Summary!$C$14</f>
        <v>5.915152369386621</v>
      </c>
    </row>
    <row r="162" ht="26.100000000000005" customHeight="1">
      <c r="C162" s="4" t="s">
        <v>98</v>
      </c>
      <c r="D162" s="4" t="s">
        <v>330</v>
      </c>
      <c r="E162" s="4" t="s">
        <v>331</v>
      </c>
      <c r="F162" s="4" t="s">
        <v>448</v>
      </c>
      <c r="G162">
        <v>1</v>
      </c>
      <c r="K162" s="5">
        <v>400000</v>
      </c>
      <c r="L162">
        <v>20</v>
      </c>
      <c r="M162" t="s">
        <v>290</v>
      </c>
      <c r="N162" s="4" t="s">
        <v>33</v>
      </c>
      <c r="O162" s="5">
        <f>5800000*0.95</f>
        <v>5510000</v>
      </c>
      <c r="P162" s="4" t="s">
        <v>33</v>
      </c>
      <c r="Q162" s="2">
        <v>1</v>
      </c>
      <c r="R162">
        <v>1</v>
      </c>
      <c r="S162" s="5">
        <f>R162*O162*Q162</f>
        <v>5510000</v>
      </c>
      <c r="T162" s="5">
        <f>IF(C162="SBM", S162, 0)</f>
        <v>5510000</v>
      </c>
    </row>
    <row r="163" ht="26.100000000000005" customHeight="1">
      <c r="C163" s="4" t="s">
        <v>98</v>
      </c>
      <c r="D163" s="4" t="s">
        <v>330</v>
      </c>
      <c r="E163" s="4" t="s">
        <v>331</v>
      </c>
      <c r="F163" s="4" t="s">
        <v>449</v>
      </c>
      <c r="G163">
        <v>2</v>
      </c>
      <c r="K163" s="5">
        <v>400000</v>
      </c>
      <c r="L163">
        <v>16</v>
      </c>
      <c r="M163" t="s">
        <v>290</v>
      </c>
      <c r="N163" s="4" t="s">
        <v>33</v>
      </c>
      <c r="O163" s="5">
        <v>2240000</v>
      </c>
      <c r="P163" s="4" t="s">
        <v>33</v>
      </c>
      <c r="Q163" s="2">
        <v>1</v>
      </c>
      <c r="R163">
        <v>1</v>
      </c>
      <c r="S163" s="5">
        <f>R163*O163*Q163</f>
        <v>2240000</v>
      </c>
      <c r="T163" s="5">
        <f>IF(C163="SBM", S163, 0)</f>
        <v>2240000</v>
      </c>
    </row>
    <row r="164" ht="26.100000000000005" customHeight="1">
      <c r="C164" s="4" t="s">
        <v>98</v>
      </c>
      <c r="D164" s="4" t="s">
        <v>330</v>
      </c>
      <c r="E164" s="4" t="s">
        <v>331</v>
      </c>
      <c r="F164" s="4" t="s">
        <v>450</v>
      </c>
      <c r="G164">
        <v>2</v>
      </c>
      <c r="K164" s="5">
        <v>400000</v>
      </c>
      <c r="L164">
        <v>16</v>
      </c>
      <c r="M164" t="s">
        <v>290</v>
      </c>
      <c r="N164" s="4" t="s">
        <v>33</v>
      </c>
      <c r="O164" s="5">
        <f>2240000*0.95</f>
        <v>2128000</v>
      </c>
      <c r="P164" s="4" t="s">
        <v>33</v>
      </c>
      <c r="Q164" s="2">
        <v>1</v>
      </c>
      <c r="R164">
        <v>1</v>
      </c>
      <c r="S164" s="5">
        <f>R164*O164*Q164</f>
        <v>2128000</v>
      </c>
      <c r="T164" s="5">
        <f>IF(C164="SBM", S164, 0)</f>
        <v>2128000</v>
      </c>
    </row>
    <row r="165" ht="26.100000000000005" customHeight="1">
      <c r="C165" s="4" t="s">
        <v>98</v>
      </c>
      <c r="D165" s="4" t="s">
        <v>330</v>
      </c>
      <c r="E165" s="4" t="s">
        <v>331</v>
      </c>
      <c r="F165" s="4" t="s">
        <v>451</v>
      </c>
      <c r="G165">
        <v>2</v>
      </c>
      <c r="K165" s="5">
        <v>400000</v>
      </c>
      <c r="L165">
        <v>16</v>
      </c>
      <c r="M165" t="s">
        <v>290</v>
      </c>
      <c r="N165" s="4" t="s">
        <v>33</v>
      </c>
      <c r="O165" s="5">
        <v>3830000</v>
      </c>
      <c r="P165" s="4" t="s">
        <v>33</v>
      </c>
      <c r="Q165" s="2">
        <v>1</v>
      </c>
      <c r="R165">
        <v>1</v>
      </c>
      <c r="S165" s="5">
        <f>R165*O165*Q165</f>
        <v>3830000</v>
      </c>
      <c r="T165" s="5">
        <f>IF(C165="SBM", S165, 0)</f>
        <v>3830000</v>
      </c>
    </row>
    <row r="166" ht="26.100000000000005" customHeight="1">
      <c r="C166" s="4" t="s">
        <v>98</v>
      </c>
      <c r="D166" s="4" t="s">
        <v>330</v>
      </c>
      <c r="E166" s="4" t="s">
        <v>331</v>
      </c>
      <c r="F166" s="4" t="s">
        <v>452</v>
      </c>
      <c r="G166">
        <v>2</v>
      </c>
      <c r="K166" s="5">
        <v>400000</v>
      </c>
      <c r="L166">
        <v>16</v>
      </c>
      <c r="M166" t="s">
        <v>290</v>
      </c>
      <c r="N166" s="4" t="s">
        <v>33</v>
      </c>
      <c r="O166" s="5">
        <f>3830000*0.95</f>
        <v>3638500</v>
      </c>
      <c r="P166" s="4" t="s">
        <v>33</v>
      </c>
      <c r="Q166" s="2">
        <v>1</v>
      </c>
      <c r="R166">
        <v>1</v>
      </c>
      <c r="S166" s="5">
        <f>R166*O166*Q166</f>
        <v>3638500</v>
      </c>
      <c r="T166" s="5">
        <f>IF(C166="SBM", S166, 0)</f>
        <v>3638500</v>
      </c>
    </row>
    <row r="167" ht="26.100000000000005" customHeight="1">
      <c r="C167" s="4" t="s">
        <v>431</v>
      </c>
      <c r="D167" s="4" t="s">
        <v>330</v>
      </c>
      <c r="E167" s="4" t="s">
        <v>432</v>
      </c>
      <c r="F167" s="4" t="s">
        <v>453</v>
      </c>
      <c r="K167" s="5">
        <v>250000</v>
      </c>
      <c r="L167">
        <v>16</v>
      </c>
      <c r="M167" t="s">
        <v>290</v>
      </c>
      <c r="N167" s="4" t="s">
        <v>33</v>
      </c>
      <c r="O167" s="5">
        <v>1680000.0000000002</v>
      </c>
      <c r="P167" s="4" t="s">
        <v>33</v>
      </c>
      <c r="Q167" s="2">
        <v>1</v>
      </c>
      <c r="R167">
        <v>1</v>
      </c>
      <c r="S167" s="5">
        <f>R167*O167*Q167</f>
        <v>1680000.0000000002</v>
      </c>
      <c r="T167" s="5">
        <f>IF(C167="SBM", S167, 0)</f>
        <v>0</v>
      </c>
      <c r="U167" s="12">
        <f>S167/Summary!$C$14</f>
        <v>1.9037271993428209</v>
      </c>
    </row>
    <row r="168" ht="26.100000000000005" customHeight="1">
      <c r="C168" s="4" t="s">
        <v>98</v>
      </c>
      <c r="D168" s="4" t="s">
        <v>330</v>
      </c>
      <c r="E168" s="4" t="s">
        <v>433</v>
      </c>
      <c r="F168" s="4" t="s">
        <v>454</v>
      </c>
      <c r="G168">
        <v>1</v>
      </c>
      <c r="K168" s="5">
        <v>40000</v>
      </c>
      <c r="L168">
        <v>16</v>
      </c>
      <c r="M168" t="s">
        <v>290</v>
      </c>
      <c r="N168" s="4" t="s">
        <v>33</v>
      </c>
      <c r="O168" s="5">
        <v>33600</v>
      </c>
      <c r="P168" s="4" t="s">
        <v>33</v>
      </c>
      <c r="Q168" s="2">
        <v>1</v>
      </c>
      <c r="R168">
        <v>1</v>
      </c>
      <c r="S168" s="5">
        <f>R168*O168*Q168</f>
        <v>33600</v>
      </c>
      <c r="T168" s="5">
        <f>IF(C168="SBM", S168, 0)</f>
        <v>33600</v>
      </c>
    </row>
    <row r="169" ht="26.100000000000005" customHeight="1">
      <c r="C169" s="4" t="s">
        <v>333</v>
      </c>
      <c r="D169" s="4" t="s">
        <v>330</v>
      </c>
      <c r="E169" s="4" t="s">
        <v>433</v>
      </c>
      <c r="F169" s="4" t="s">
        <v>454</v>
      </c>
      <c r="G169">
        <v>1</v>
      </c>
      <c r="K169" s="5">
        <v>40000</v>
      </c>
      <c r="L169">
        <v>16</v>
      </c>
      <c r="M169" t="s">
        <v>290</v>
      </c>
      <c r="N169" s="4" t="s">
        <v>33</v>
      </c>
      <c r="O169" s="5">
        <v>33600</v>
      </c>
      <c r="P169" s="4" t="s">
        <v>33</v>
      </c>
      <c r="Q169" s="2">
        <v>1</v>
      </c>
      <c r="R169">
        <v>22</v>
      </c>
      <c r="S169" s="5">
        <f>R169*O169*Q169</f>
        <v>739200</v>
      </c>
      <c r="T169" s="5">
        <f>IF(C169="SBM", S169, 0)</f>
        <v>0</v>
      </c>
      <c r="U169" s="12">
        <f>S169/Summary!$C$14</f>
        <v>0.837639967710841</v>
      </c>
    </row>
    <row r="170" ht="26.100000000000005" customHeight="1">
      <c r="C170" s="4" t="s">
        <v>431</v>
      </c>
      <c r="D170" s="4" t="s">
        <v>330</v>
      </c>
      <c r="E170" s="4" t="s">
        <v>432</v>
      </c>
      <c r="F170" s="4" t="s">
        <v>455</v>
      </c>
      <c r="K170" s="5">
        <v>250000</v>
      </c>
      <c r="L170">
        <v>16</v>
      </c>
      <c r="M170" t="s">
        <v>290</v>
      </c>
      <c r="N170" s="4" t="s">
        <v>33</v>
      </c>
      <c r="O170" s="5">
        <v>1400000.0000000002</v>
      </c>
      <c r="P170" s="4" t="s">
        <v>33</v>
      </c>
      <c r="Q170" s="2">
        <v>1</v>
      </c>
      <c r="R170">
        <v>1</v>
      </c>
      <c r="S170" s="5">
        <f>R170*O170*Q170</f>
        <v>1400000.0000000002</v>
      </c>
      <c r="T170" s="5">
        <f>IF(C170="SBM", S170, 0)</f>
        <v>0</v>
      </c>
      <c r="U170" s="12">
        <f>S170/Summary!$C$14</f>
        <v>1.586439332785684</v>
      </c>
    </row>
    <row r="171" ht="26.100000000000005" customHeight="1">
      <c r="C171" s="4" t="s">
        <v>431</v>
      </c>
      <c r="D171" s="4" t="s">
        <v>330</v>
      </c>
      <c r="E171" s="4" t="s">
        <v>432</v>
      </c>
      <c r="F171" s="4" t="s">
        <v>456</v>
      </c>
      <c r="K171" s="5">
        <v>250000</v>
      </c>
      <c r="L171">
        <v>16</v>
      </c>
      <c r="M171" t="s">
        <v>290</v>
      </c>
      <c r="N171" s="4" t="s">
        <v>33</v>
      </c>
      <c r="O171" s="5">
        <f>1400000*0.95</f>
        <v>1330000</v>
      </c>
      <c r="P171" s="4" t="s">
        <v>33</v>
      </c>
      <c r="Q171" s="2">
        <v>1</v>
      </c>
      <c r="R171">
        <v>1</v>
      </c>
      <c r="S171" s="5">
        <f>R171*O171*Q171</f>
        <v>1330000</v>
      </c>
      <c r="T171" s="5">
        <f>IF(C171="SBM", S171, 0)</f>
        <v>0</v>
      </c>
      <c r="U171" s="12">
        <f>S171/Summary!$C$14</f>
        <v>1.5071173661463997</v>
      </c>
    </row>
    <row r="172" ht="26.100000000000005" customHeight="1">
      <c r="C172" s="4" t="s">
        <v>98</v>
      </c>
      <c r="D172" s="4" t="s">
        <v>330</v>
      </c>
      <c r="E172" s="4" t="s">
        <v>331</v>
      </c>
      <c r="F172" s="4" t="s">
        <v>457</v>
      </c>
      <c r="G172">
        <v>2</v>
      </c>
      <c r="K172" s="5">
        <v>400000</v>
      </c>
      <c r="L172">
        <v>16</v>
      </c>
      <c r="M172" t="s">
        <v>290</v>
      </c>
      <c r="N172" s="4" t="s">
        <v>33</v>
      </c>
      <c r="O172" s="5">
        <v>3800000</v>
      </c>
      <c r="P172" s="4" t="s">
        <v>33</v>
      </c>
      <c r="Q172" s="2">
        <v>1</v>
      </c>
      <c r="R172">
        <v>1</v>
      </c>
      <c r="S172" s="5">
        <f>R172*O172*Q172</f>
        <v>3800000</v>
      </c>
      <c r="T172" s="5">
        <f>IF(C172="SBM", S172, 0)</f>
        <v>3800000</v>
      </c>
      <c r="W172" s="2" t="s">
        <f>$C172</f>
        <v>98</v>
      </c>
      <c r="X172" s="2" t="s">
        <f>IF(ISERROR(VLOOKUP(E172,'Assumptions sheet'!$O$8:$P$45,2,0)),VLOOKUP(E172,'Assumptions sheet'!$S$8:$T$37,2,0),VLOOKUP(E172,'Assumptions sheet'!$O$8:$P$45,2,0))</f>
        <v>98</v>
      </c>
    </row>
    <row r="173" ht="26.100000000000005" customHeight="1">
      <c r="C173" s="4" t="s">
        <v>98</v>
      </c>
      <c r="D173" s="4" t="s">
        <v>330</v>
      </c>
      <c r="E173" s="4" t="s">
        <v>331</v>
      </c>
      <c r="F173" s="4" t="s">
        <v>458</v>
      </c>
      <c r="G173">
        <v>2</v>
      </c>
      <c r="K173" s="5">
        <v>400000</v>
      </c>
      <c r="L173">
        <v>16</v>
      </c>
      <c r="M173" t="s">
        <v>290</v>
      </c>
      <c r="N173" s="4" t="s">
        <v>33</v>
      </c>
      <c r="O173" s="5">
        <f>3800000*0.95</f>
        <v>3610000</v>
      </c>
      <c r="P173" s="4" t="s">
        <v>33</v>
      </c>
      <c r="Q173" s="2">
        <v>1</v>
      </c>
      <c r="R173">
        <v>1</v>
      </c>
      <c r="S173" s="5">
        <f>R173*O173*Q173</f>
        <v>3610000</v>
      </c>
      <c r="T173" s="5">
        <f>IF(C173="SBM", S173, 0)</f>
        <v>3610000</v>
      </c>
    </row>
    <row r="174" ht="26.100000000000005" customHeight="1">
      <c r="C174" s="4" t="s">
        <v>431</v>
      </c>
      <c r="D174" s="4" t="s">
        <v>330</v>
      </c>
      <c r="E174" s="4" t="s">
        <v>432</v>
      </c>
      <c r="F174" s="4" t="s">
        <v>459</v>
      </c>
      <c r="K174" s="5">
        <v>400000</v>
      </c>
      <c r="L174">
        <v>16</v>
      </c>
      <c r="M174" t="s">
        <v>290</v>
      </c>
      <c r="N174" s="4" t="s">
        <v>33</v>
      </c>
      <c r="O174" s="5">
        <v>1792000.0000000002</v>
      </c>
      <c r="P174" s="4" t="s">
        <v>33</v>
      </c>
      <c r="Q174" s="2">
        <v>1</v>
      </c>
      <c r="R174">
        <v>1</v>
      </c>
      <c r="S174" s="5">
        <f>R174*O174*Q174</f>
        <v>1792000.0000000002</v>
      </c>
      <c r="T174" s="5">
        <f>IF(C174="SBM", S174, 0)</f>
        <v>0</v>
      </c>
      <c r="U174" s="12">
        <f>S174/Summary!$C$14</f>
        <v>2.0306423459656755</v>
      </c>
      <c r="W174" s="2" t="s">
        <f>$C174</f>
        <v>431</v>
      </c>
      <c r="X174" s="2" t="s">
        <f>IF(ISERROR(VLOOKUP(E174,'Assumptions sheet'!$O$8:$P$45,2,0)),VLOOKUP(E174,'Assumptions sheet'!$S$8:$T$37,2,0),VLOOKUP(E174,'Assumptions sheet'!$O$8:$P$45,2,0))</f>
        <v>431</v>
      </c>
    </row>
    <row r="175" ht="26.100000000000005" customHeight="1">
      <c r="C175" s="4" t="s">
        <v>98</v>
      </c>
      <c r="D175" s="4" t="s">
        <v>330</v>
      </c>
      <c r="E175" s="4" t="s">
        <v>331</v>
      </c>
      <c r="F175" s="4" t="s">
        <v>460</v>
      </c>
      <c r="G175">
        <v>2</v>
      </c>
      <c r="K175" s="5">
        <v>400000</v>
      </c>
      <c r="L175">
        <v>16</v>
      </c>
      <c r="M175" t="s">
        <v>290</v>
      </c>
      <c r="N175" s="4" t="s">
        <v>33</v>
      </c>
      <c r="O175" s="5">
        <v>2600000</v>
      </c>
      <c r="P175" s="4" t="s">
        <v>33</v>
      </c>
      <c r="Q175" s="2">
        <v>1</v>
      </c>
      <c r="R175">
        <v>1</v>
      </c>
      <c r="S175" s="5">
        <f>R175*O175*Q175</f>
        <v>2600000</v>
      </c>
      <c r="T175" s="5">
        <f>IF(C175="SBM", S175, 0)</f>
        <v>2600000</v>
      </c>
    </row>
    <row r="176" ht="26.100000000000005" customHeight="1">
      <c r="C176" s="4" t="s">
        <v>98</v>
      </c>
      <c r="D176" s="4" t="s">
        <v>330</v>
      </c>
      <c r="E176" s="4" t="s">
        <v>331</v>
      </c>
      <c r="F176" s="4" t="s">
        <v>461</v>
      </c>
      <c r="G176">
        <v>2</v>
      </c>
      <c r="K176" s="5">
        <v>400000</v>
      </c>
      <c r="L176">
        <v>16</v>
      </c>
      <c r="M176" t="s">
        <v>290</v>
      </c>
      <c r="N176" s="4" t="s">
        <v>33</v>
      </c>
      <c r="O176" s="5">
        <v>2470000</v>
      </c>
      <c r="P176" s="4" t="s">
        <v>33</v>
      </c>
      <c r="Q176" s="2">
        <v>1</v>
      </c>
      <c r="R176">
        <v>1</v>
      </c>
      <c r="S176" s="5">
        <f>R176*O176*Q176</f>
        <v>2470000</v>
      </c>
      <c r="T176" s="5">
        <f>IF(C176="SBM", S176, 0)</f>
        <v>2470000</v>
      </c>
    </row>
    <row r="177" ht="26.100000000000005" customHeight="1">
      <c r="C177" s="4" t="s">
        <v>333</v>
      </c>
      <c r="D177" s="4" t="s">
        <v>330</v>
      </c>
      <c r="E177" s="4" t="s">
        <v>432</v>
      </c>
      <c r="F177" s="4" t="s">
        <v>462</v>
      </c>
      <c r="K177" s="5">
        <v>400000</v>
      </c>
      <c r="L177">
        <v>12</v>
      </c>
      <c r="M177" t="s">
        <v>290</v>
      </c>
      <c r="N177" s="4" t="s">
        <v>33</v>
      </c>
      <c r="O177" s="5">
        <v>3400000</v>
      </c>
      <c r="P177" s="4" t="s">
        <v>33</v>
      </c>
      <c r="Q177" s="2">
        <v>1</v>
      </c>
      <c r="R177">
        <v>1</v>
      </c>
      <c r="S177" s="5">
        <f>R177*O177*Q177</f>
        <v>3400000</v>
      </c>
      <c r="T177" s="5">
        <f>IF(C177="SBM", S177, 0)</f>
        <v>0</v>
      </c>
      <c r="U177" s="12">
        <f>S177/Summary!$C$14</f>
        <v>3.852781236765232</v>
      </c>
    </row>
    <row r="178" ht="26.100000000000005" customHeight="1">
      <c r="C178" s="4" t="s">
        <v>333</v>
      </c>
      <c r="D178" s="4" t="s">
        <v>330</v>
      </c>
      <c r="E178" s="4" t="s">
        <v>432</v>
      </c>
      <c r="F178" s="4" t="s">
        <v>463</v>
      </c>
      <c r="K178" s="5">
        <v>400000</v>
      </c>
      <c r="L178">
        <v>12</v>
      </c>
      <c r="M178" t="s">
        <v>290</v>
      </c>
      <c r="N178" s="4" t="s">
        <v>33</v>
      </c>
      <c r="O178" s="5">
        <v>3400000</v>
      </c>
      <c r="P178" s="4" t="s">
        <v>33</v>
      </c>
      <c r="Q178" s="2">
        <v>1</v>
      </c>
      <c r="R178">
        <v>1</v>
      </c>
      <c r="S178" s="5">
        <f>R178*O178*Q178</f>
        <v>3400000</v>
      </c>
      <c r="T178" s="5">
        <f>IF(C178="SBM", S178, 0)</f>
        <v>0</v>
      </c>
      <c r="U178" s="12">
        <f>S178/Summary!$C$14</f>
        <v>3.852781236765232</v>
      </c>
    </row>
    <row r="179" ht="26.100000000000005" customHeight="1">
      <c r="C179" s="4" t="s">
        <v>98</v>
      </c>
      <c r="D179" s="4" t="s">
        <v>330</v>
      </c>
      <c r="E179" s="4" t="s">
        <v>331</v>
      </c>
      <c r="F179" s="4" t="s">
        <v>464</v>
      </c>
      <c r="G179">
        <v>2</v>
      </c>
      <c r="K179" s="5">
        <v>400000</v>
      </c>
      <c r="L179">
        <v>24</v>
      </c>
      <c r="M179" t="s">
        <v>290</v>
      </c>
      <c r="N179" s="4" t="s">
        <v>33</v>
      </c>
      <c r="O179" s="5">
        <v>10218000</v>
      </c>
      <c r="P179" s="4" t="s">
        <v>33</v>
      </c>
      <c r="Q179" s="2">
        <v>1</v>
      </c>
      <c r="R179">
        <v>1</v>
      </c>
      <c r="S179" s="5">
        <f>R179*O179*Q179</f>
        <v>10218000</v>
      </c>
      <c r="T179" s="5">
        <f>IF(C179="SBM", S179, 0)</f>
        <v>10218000</v>
      </c>
    </row>
    <row r="180" ht="26.100000000000005" customHeight="1">
      <c r="C180" s="4" t="s">
        <v>98</v>
      </c>
      <c r="D180" s="4" t="s">
        <v>330</v>
      </c>
      <c r="E180" s="4" t="s">
        <v>331</v>
      </c>
      <c r="F180" s="4" t="s">
        <v>465</v>
      </c>
      <c r="G180">
        <v>2</v>
      </c>
      <c r="K180" s="5">
        <v>400000</v>
      </c>
      <c r="L180">
        <v>24</v>
      </c>
      <c r="M180" t="s">
        <v>290</v>
      </c>
      <c r="N180" s="4" t="s">
        <v>33</v>
      </c>
      <c r="O180" s="5">
        <v>10218000</v>
      </c>
      <c r="P180" s="4" t="s">
        <v>33</v>
      </c>
      <c r="Q180" s="2">
        <v>1</v>
      </c>
      <c r="R180">
        <v>1</v>
      </c>
      <c r="S180" s="5">
        <f>R180*O180*Q180</f>
        <v>10218000</v>
      </c>
      <c r="T180" s="5">
        <f>IF(C180="SBM", S180, 0)</f>
        <v>10218000</v>
      </c>
    </row>
    <row r="181" ht="26.100000000000005" customHeight="1">
      <c r="C181" s="4" t="s">
        <v>98</v>
      </c>
      <c r="D181" s="4" t="s">
        <v>330</v>
      </c>
      <c r="E181" s="4" t="s">
        <v>331</v>
      </c>
      <c r="F181" s="4" t="s">
        <v>466</v>
      </c>
      <c r="G181">
        <v>2</v>
      </c>
      <c r="K181" s="5">
        <v>400000</v>
      </c>
      <c r="L181">
        <v>24</v>
      </c>
      <c r="M181" t="s">
        <v>290</v>
      </c>
      <c r="N181" s="4" t="s">
        <v>33</v>
      </c>
      <c r="O181" s="5">
        <v>10218000</v>
      </c>
      <c r="P181" s="4" t="s">
        <v>33</v>
      </c>
      <c r="Q181" s="2">
        <v>1</v>
      </c>
      <c r="R181">
        <v>1</v>
      </c>
      <c r="S181" s="5">
        <f>R181*O181*Q181</f>
        <v>10218000</v>
      </c>
      <c r="T181" s="5">
        <f>IF(C181="SBM", S181, 0)</f>
        <v>10218000</v>
      </c>
    </row>
    <row r="182" ht="26.100000000000005" customHeight="1">
      <c r="C182" s="4" t="s">
        <v>98</v>
      </c>
      <c r="D182" s="4" t="s">
        <v>330</v>
      </c>
      <c r="E182" s="4" t="s">
        <v>331</v>
      </c>
      <c r="F182" s="4" t="s">
        <v>467</v>
      </c>
      <c r="G182">
        <v>2</v>
      </c>
      <c r="K182" s="5">
        <v>400000</v>
      </c>
      <c r="L182">
        <v>24</v>
      </c>
      <c r="M182" t="s">
        <v>290</v>
      </c>
      <c r="N182" s="4" t="s">
        <v>33</v>
      </c>
      <c r="O182" s="5">
        <v>10218000</v>
      </c>
      <c r="P182" s="4" t="s">
        <v>33</v>
      </c>
      <c r="Q182" s="2">
        <v>1</v>
      </c>
      <c r="R182">
        <v>1</v>
      </c>
      <c r="S182" s="5">
        <f>R182*O182*Q182</f>
        <v>10218000</v>
      </c>
      <c r="T182" s="5">
        <f>IF(C182="SBM", S182, 0)</f>
        <v>10218000</v>
      </c>
    </row>
    <row r="183" ht="26.100000000000005" customHeight="1">
      <c r="C183" s="4" t="s">
        <v>98</v>
      </c>
      <c r="D183" s="4" t="s">
        <v>330</v>
      </c>
      <c r="E183" s="4" t="s">
        <v>331</v>
      </c>
      <c r="F183" s="4" t="s">
        <v>468</v>
      </c>
      <c r="G183">
        <v>2</v>
      </c>
      <c r="K183" s="5">
        <v>400000</v>
      </c>
      <c r="L183">
        <v>24</v>
      </c>
      <c r="M183" t="s">
        <v>290</v>
      </c>
      <c r="N183" s="4" t="s">
        <v>33</v>
      </c>
      <c r="O183" s="5">
        <v>10218000</v>
      </c>
      <c r="P183" s="4" t="s">
        <v>33</v>
      </c>
      <c r="Q183" s="2">
        <v>1</v>
      </c>
      <c r="R183">
        <v>1</v>
      </c>
      <c r="S183" s="5">
        <f>R183*O183*Q183</f>
        <v>10218000</v>
      </c>
      <c r="T183" s="5">
        <f>IF(C183="SBM", S183, 0)</f>
        <v>10218000</v>
      </c>
    </row>
    <row r="184" ht="26.100000000000005" customHeight="1">
      <c r="C184" s="4" t="s">
        <v>98</v>
      </c>
      <c r="D184" s="4" t="s">
        <v>330</v>
      </c>
      <c r="E184" s="4" t="s">
        <v>331</v>
      </c>
      <c r="F184" s="4" t="s">
        <v>469</v>
      </c>
      <c r="G184">
        <v>2</v>
      </c>
      <c r="K184" s="5">
        <v>400000</v>
      </c>
      <c r="L184">
        <v>24</v>
      </c>
      <c r="M184" t="s">
        <v>290</v>
      </c>
      <c r="N184" s="4" t="s">
        <v>33</v>
      </c>
      <c r="O184" s="5">
        <v>10218000</v>
      </c>
      <c r="P184" s="4" t="s">
        <v>33</v>
      </c>
      <c r="Q184" s="2">
        <v>1</v>
      </c>
      <c r="R184">
        <v>1</v>
      </c>
      <c r="S184" s="5">
        <f>R184*O184*Q184</f>
        <v>10218000</v>
      </c>
      <c r="T184" s="5">
        <f>IF(C184="SBM", S184, 0)</f>
        <v>10218000</v>
      </c>
    </row>
    <row r="185" ht="26.100000000000005" customHeight="1">
      <c r="C185" s="4" t="s">
        <v>98</v>
      </c>
      <c r="D185" s="4" t="s">
        <v>330</v>
      </c>
      <c r="E185" s="4" t="s">
        <v>331</v>
      </c>
      <c r="F185" s="4" t="s">
        <v>470</v>
      </c>
      <c r="G185">
        <v>2</v>
      </c>
      <c r="K185" s="5">
        <v>400000</v>
      </c>
      <c r="L185">
        <v>24</v>
      </c>
      <c r="M185" t="s">
        <v>290</v>
      </c>
      <c r="N185" s="4" t="s">
        <v>33</v>
      </c>
      <c r="O185" s="5">
        <v>10218000</v>
      </c>
      <c r="P185" s="4" t="s">
        <v>33</v>
      </c>
      <c r="Q185" s="2">
        <v>1</v>
      </c>
      <c r="R185">
        <v>1</v>
      </c>
      <c r="S185" s="5">
        <f>R185*O185*Q185</f>
        <v>10218000</v>
      </c>
      <c r="T185" s="5">
        <f>IF(C185="SBM", S185, 0)</f>
        <v>10218000</v>
      </c>
    </row>
    <row r="186" ht="26.100000000000005" customHeight="1">
      <c r="C186" s="4" t="s">
        <v>98</v>
      </c>
      <c r="D186" s="4" t="s">
        <v>330</v>
      </c>
      <c r="E186" s="4" t="s">
        <v>331</v>
      </c>
      <c r="F186" s="4" t="s">
        <v>471</v>
      </c>
      <c r="G186">
        <v>2</v>
      </c>
      <c r="K186" s="5">
        <v>400000</v>
      </c>
      <c r="L186">
        <v>24</v>
      </c>
      <c r="M186" t="s">
        <v>290</v>
      </c>
      <c r="N186" s="4" t="s">
        <v>33</v>
      </c>
      <c r="O186" s="5">
        <f>10218000*0.95</f>
        <v>9707100</v>
      </c>
      <c r="P186" s="4" t="s">
        <v>33</v>
      </c>
      <c r="Q186" s="2">
        <v>1</v>
      </c>
      <c r="R186">
        <v>1</v>
      </c>
      <c r="S186" s="5">
        <f>R186*O186*Q186</f>
        <v>9707100</v>
      </c>
      <c r="T186" s="5">
        <f>IF(C186="SBM", S186, 0)</f>
        <v>9707100</v>
      </c>
    </row>
    <row r="187" ht="26.100000000000005" customHeight="1">
      <c r="C187" s="4" t="s">
        <v>98</v>
      </c>
      <c r="D187" s="4" t="s">
        <v>330</v>
      </c>
      <c r="E187" s="4" t="s">
        <v>331</v>
      </c>
      <c r="F187" s="4" t="s">
        <v>472</v>
      </c>
      <c r="G187">
        <v>2</v>
      </c>
      <c r="K187" s="5">
        <v>400000</v>
      </c>
      <c r="L187">
        <v>24</v>
      </c>
      <c r="M187" t="s">
        <v>290</v>
      </c>
      <c r="N187" s="4" t="s">
        <v>33</v>
      </c>
      <c r="O187" s="5">
        <f>10218000*0.95</f>
        <v>9707100</v>
      </c>
      <c r="P187" s="4" t="s">
        <v>33</v>
      </c>
      <c r="Q187" s="2">
        <v>1</v>
      </c>
      <c r="R187">
        <v>1</v>
      </c>
      <c r="S187" s="5">
        <f>R187*O187*Q187</f>
        <v>9707100</v>
      </c>
      <c r="T187" s="5">
        <f>IF(C187="SBM", S187, 0)</f>
        <v>9707100</v>
      </c>
    </row>
    <row r="188" ht="26.100000000000005" customHeight="1">
      <c r="C188" s="4" t="s">
        <v>98</v>
      </c>
      <c r="D188" s="4" t="s">
        <v>330</v>
      </c>
      <c r="E188" s="4" t="s">
        <v>331</v>
      </c>
      <c r="F188" s="4" t="s">
        <v>473</v>
      </c>
      <c r="G188">
        <v>2</v>
      </c>
      <c r="K188" s="5">
        <v>400000</v>
      </c>
      <c r="L188">
        <v>24</v>
      </c>
      <c r="M188" t="s">
        <v>290</v>
      </c>
      <c r="N188" s="4" t="s">
        <v>33</v>
      </c>
      <c r="O188" s="5">
        <f>10218000*0.95</f>
        <v>9707100</v>
      </c>
      <c r="P188" s="4" t="s">
        <v>33</v>
      </c>
      <c r="Q188" s="2">
        <v>1</v>
      </c>
      <c r="R188">
        <v>1</v>
      </c>
      <c r="S188" s="5">
        <f>R188*O188*Q188</f>
        <v>9707100</v>
      </c>
      <c r="T188" s="5">
        <f>IF(C188="SBM", S188, 0)</f>
        <v>9707100</v>
      </c>
    </row>
    <row r="189" ht="26.100000000000005" customHeight="1">
      <c r="C189" s="4" t="s">
        <v>98</v>
      </c>
      <c r="D189" s="4" t="s">
        <v>330</v>
      </c>
      <c r="E189" s="4" t="s">
        <v>331</v>
      </c>
      <c r="F189" s="4" t="s">
        <v>474</v>
      </c>
      <c r="G189">
        <v>2</v>
      </c>
      <c r="K189" s="5">
        <v>400000</v>
      </c>
      <c r="L189">
        <v>24</v>
      </c>
      <c r="M189" t="s">
        <v>290</v>
      </c>
      <c r="N189" s="4" t="s">
        <v>33</v>
      </c>
      <c r="O189" s="5">
        <f>10218000*0.95</f>
        <v>9707100</v>
      </c>
      <c r="P189" s="4" t="s">
        <v>33</v>
      </c>
      <c r="Q189" s="2">
        <v>1</v>
      </c>
      <c r="R189">
        <v>1</v>
      </c>
      <c r="S189" s="5">
        <f>R189*O189*Q189</f>
        <v>9707100</v>
      </c>
      <c r="T189" s="5">
        <f>IF(C189="SBM", S189, 0)</f>
        <v>9707100</v>
      </c>
    </row>
    <row r="190" ht="26.100000000000005" customHeight="1">
      <c r="C190" s="4" t="s">
        <v>98</v>
      </c>
      <c r="D190" s="4" t="s">
        <v>330</v>
      </c>
      <c r="E190" s="4" t="s">
        <v>331</v>
      </c>
      <c r="F190" s="4" t="s">
        <v>475</v>
      </c>
      <c r="G190">
        <v>2</v>
      </c>
      <c r="K190" s="5">
        <v>400000</v>
      </c>
      <c r="L190">
        <v>24</v>
      </c>
      <c r="M190" t="s">
        <v>290</v>
      </c>
      <c r="N190" s="4" t="s">
        <v>33</v>
      </c>
      <c r="O190" s="5">
        <f>10218000*0.95</f>
        <v>9707100</v>
      </c>
      <c r="P190" s="4" t="s">
        <v>33</v>
      </c>
      <c r="Q190" s="2">
        <v>1</v>
      </c>
      <c r="R190">
        <v>1</v>
      </c>
      <c r="S190" s="5">
        <f>R190*O190*Q190</f>
        <v>9707100</v>
      </c>
      <c r="T190" s="5">
        <f>IF(C190="SBM", S190, 0)</f>
        <v>9707100</v>
      </c>
    </row>
    <row r="191" ht="26.100000000000005" customHeight="1">
      <c r="C191" s="4" t="s">
        <v>98</v>
      </c>
      <c r="D191" s="4" t="s">
        <v>330</v>
      </c>
      <c r="E191" s="4" t="s">
        <v>331</v>
      </c>
      <c r="F191" s="4" t="s">
        <v>476</v>
      </c>
      <c r="G191">
        <v>2</v>
      </c>
      <c r="K191" s="5">
        <v>400000</v>
      </c>
      <c r="L191">
        <v>24</v>
      </c>
      <c r="M191" t="s">
        <v>290</v>
      </c>
      <c r="N191" s="4" t="s">
        <v>33</v>
      </c>
      <c r="O191" s="5">
        <f>10218000*0.95</f>
        <v>9707100</v>
      </c>
      <c r="P191" s="4" t="s">
        <v>33</v>
      </c>
      <c r="Q191" s="2">
        <v>1</v>
      </c>
      <c r="R191">
        <v>1</v>
      </c>
      <c r="S191" s="5">
        <f>R191*O191*Q191</f>
        <v>9707100</v>
      </c>
      <c r="T191" s="5">
        <f>IF(C191="SBM", S191, 0)</f>
        <v>9707100</v>
      </c>
    </row>
    <row r="192" ht="26.100000000000005" customHeight="1">
      <c r="C192" s="4" t="s">
        <v>98</v>
      </c>
      <c r="D192" s="4" t="s">
        <v>330</v>
      </c>
      <c r="E192" s="4" t="s">
        <v>331</v>
      </c>
      <c r="F192" s="4" t="s">
        <v>477</v>
      </c>
      <c r="G192">
        <v>2</v>
      </c>
      <c r="K192" s="5">
        <v>400000</v>
      </c>
      <c r="L192">
        <v>24</v>
      </c>
      <c r="M192" t="s">
        <v>290</v>
      </c>
      <c r="N192" s="4" t="s">
        <v>33</v>
      </c>
      <c r="O192" s="5">
        <f>10218000*0.95</f>
        <v>9707100</v>
      </c>
      <c r="P192" s="4" t="s">
        <v>33</v>
      </c>
      <c r="Q192" s="2">
        <v>1</v>
      </c>
      <c r="R192">
        <v>1</v>
      </c>
      <c r="S192" s="5">
        <f>R192*O192*Q192</f>
        <v>9707100</v>
      </c>
      <c r="T192" s="5">
        <f>IF(C192="SBM", S192, 0)</f>
        <v>9707100</v>
      </c>
    </row>
    <row r="193" ht="26.100000000000005" customHeight="1">
      <c r="C193" s="4" t="s">
        <v>98</v>
      </c>
      <c r="D193" s="4" t="s">
        <v>330</v>
      </c>
      <c r="E193" s="4" t="s">
        <v>331</v>
      </c>
      <c r="F193" s="4" t="s">
        <v>478</v>
      </c>
      <c r="G193">
        <v>2</v>
      </c>
      <c r="K193" s="5">
        <v>400000</v>
      </c>
      <c r="L193">
        <v>16</v>
      </c>
      <c r="M193" t="s">
        <v>290</v>
      </c>
      <c r="N193" s="4" t="s">
        <v>33</v>
      </c>
      <c r="O193" s="5">
        <v>1800000</v>
      </c>
      <c r="P193" s="4" t="s">
        <v>33</v>
      </c>
      <c r="Q193" s="2">
        <v>1</v>
      </c>
      <c r="R193">
        <v>1</v>
      </c>
      <c r="S193" s="5">
        <f>R193*O193*Q193</f>
        <v>1800000</v>
      </c>
      <c r="T193" s="5">
        <f>IF(C193="SBM", S193, 0)</f>
        <v>1800000</v>
      </c>
    </row>
    <row r="194" ht="26.100000000000005" customHeight="1">
      <c r="C194" s="4" t="s">
        <v>333</v>
      </c>
      <c r="D194" s="4" t="s">
        <v>330</v>
      </c>
      <c r="E194" s="4" t="s">
        <v>331</v>
      </c>
      <c r="F194" s="4" t="s">
        <v>478</v>
      </c>
      <c r="G194">
        <v>2</v>
      </c>
      <c r="K194" s="5">
        <v>400000</v>
      </c>
      <c r="L194">
        <v>16</v>
      </c>
      <c r="M194" t="s">
        <v>290</v>
      </c>
      <c r="N194" s="4" t="s">
        <v>33</v>
      </c>
      <c r="O194" s="5">
        <f>1800000*0.95</f>
        <v>1710000</v>
      </c>
      <c r="P194" s="4" t="s">
        <v>33</v>
      </c>
      <c r="Q194" s="2">
        <v>1</v>
      </c>
      <c r="R194">
        <v>1</v>
      </c>
      <c r="S194" s="5">
        <f>R194*O194*Q194</f>
        <v>1710000</v>
      </c>
      <c r="T194" s="5">
        <f>IF(C194="SBM", S194, 0)</f>
        <v>0</v>
      </c>
      <c r="U194" s="12">
        <f>S194/Summary!$C$14</f>
        <v>1.9377223279025138</v>
      </c>
    </row>
    <row r="195" ht="26.100000000000005" customHeight="1">
      <c r="C195" s="4" t="s">
        <v>98</v>
      </c>
      <c r="D195" s="4" t="s">
        <v>330</v>
      </c>
      <c r="E195" s="4" t="s">
        <v>331</v>
      </c>
      <c r="F195" s="4" t="s">
        <v>211</v>
      </c>
      <c r="G195">
        <v>2</v>
      </c>
      <c r="K195" s="5">
        <v>400000</v>
      </c>
      <c r="L195">
        <v>16</v>
      </c>
      <c r="M195" t="s">
        <v>290</v>
      </c>
      <c r="N195" s="4" t="s">
        <v>33</v>
      </c>
      <c r="O195" s="5">
        <v>1800000</v>
      </c>
      <c r="P195" s="4" t="s">
        <v>33</v>
      </c>
      <c r="Q195" s="2">
        <v>1</v>
      </c>
      <c r="R195">
        <v>1</v>
      </c>
      <c r="S195" s="5">
        <f>R195*O195*Q195</f>
        <v>1800000</v>
      </c>
      <c r="T195" s="5">
        <f>IF(C195="SBM", S195, 0)</f>
        <v>1800000</v>
      </c>
    </row>
    <row r="196" ht="26.100000000000005" customHeight="1">
      <c r="C196" s="4" t="s">
        <v>333</v>
      </c>
      <c r="D196" s="4" t="s">
        <v>330</v>
      </c>
      <c r="E196" s="4" t="s">
        <v>331</v>
      </c>
      <c r="F196" s="4" t="s">
        <v>211</v>
      </c>
      <c r="G196">
        <v>2</v>
      </c>
      <c r="K196" s="5">
        <v>400000</v>
      </c>
      <c r="L196">
        <v>16</v>
      </c>
      <c r="M196" t="s">
        <v>290</v>
      </c>
      <c r="N196" s="4" t="s">
        <v>33</v>
      </c>
      <c r="O196" s="5">
        <f>1800000*0.95</f>
        <v>1710000</v>
      </c>
      <c r="P196" s="4" t="s">
        <v>33</v>
      </c>
      <c r="Q196" s="2">
        <v>1</v>
      </c>
      <c r="R196">
        <v>1</v>
      </c>
      <c r="S196" s="5">
        <f>R196*O196*Q196</f>
        <v>1710000</v>
      </c>
      <c r="T196" s="5">
        <f>IF(C196="SBM", S196, 0)</f>
        <v>0</v>
      </c>
      <c r="U196" s="12">
        <f>S196/Summary!$C$14</f>
        <v>1.9377223279025138</v>
      </c>
    </row>
    <row r="197" ht="26.100000000000005" customHeight="1">
      <c r="C197" s="4" t="s">
        <v>98</v>
      </c>
      <c r="D197" s="4" t="s">
        <v>330</v>
      </c>
      <c r="E197" s="4" t="s">
        <v>331</v>
      </c>
      <c r="F197" s="4" t="s">
        <v>479</v>
      </c>
      <c r="G197">
        <v>4</v>
      </c>
      <c r="K197" s="5">
        <v>400000</v>
      </c>
      <c r="L197">
        <v>16</v>
      </c>
      <c r="M197" t="s">
        <v>290</v>
      </c>
      <c r="N197" s="4" t="s">
        <v>33</v>
      </c>
      <c r="O197" s="5">
        <v>1680000.0000000002</v>
      </c>
      <c r="P197" s="4" t="s">
        <v>33</v>
      </c>
      <c r="Q197" s="2">
        <v>1</v>
      </c>
      <c r="R197">
        <v>1</v>
      </c>
      <c r="S197" s="5">
        <f>R197*O197*Q197</f>
        <v>1680000.0000000002</v>
      </c>
      <c r="T197" s="5">
        <f>IF(C197="SBM", S197, 0)</f>
        <v>1680000.0000000002</v>
      </c>
    </row>
    <row r="198" ht="26.100000000000005" customHeight="1">
      <c r="C198" s="4" t="s">
        <v>98</v>
      </c>
      <c r="D198" s="4" t="s">
        <v>330</v>
      </c>
      <c r="E198" s="4" t="s">
        <v>331</v>
      </c>
      <c r="F198" s="4" t="s">
        <v>480</v>
      </c>
      <c r="G198">
        <v>1</v>
      </c>
      <c r="K198" s="5">
        <v>400000</v>
      </c>
      <c r="L198">
        <v>16</v>
      </c>
      <c r="M198" t="s">
        <v>290</v>
      </c>
      <c r="N198" s="4" t="s">
        <v>33</v>
      </c>
      <c r="O198" s="5">
        <v>1150000</v>
      </c>
      <c r="P198" s="4" t="s">
        <v>33</v>
      </c>
      <c r="Q198" s="2">
        <v>1</v>
      </c>
      <c r="R198">
        <v>1</v>
      </c>
      <c r="S198" s="5">
        <f>R198*O198*Q198</f>
        <v>1150000</v>
      </c>
      <c r="T198" s="5">
        <f>IF(C198="SBM", S198, 0)</f>
        <v>1150000</v>
      </c>
    </row>
    <row r="199" ht="26.100000000000005" customHeight="1">
      <c r="C199" s="4" t="s">
        <v>98</v>
      </c>
      <c r="D199" s="4" t="s">
        <v>330</v>
      </c>
      <c r="E199" s="4" t="s">
        <v>331</v>
      </c>
      <c r="F199" t="s">
        <v>481</v>
      </c>
      <c r="G199">
        <v>1</v>
      </c>
      <c r="K199" s="5">
        <v>400000</v>
      </c>
      <c r="L199">
        <v>16</v>
      </c>
      <c r="M199" t="s">
        <v>290</v>
      </c>
      <c r="N199" s="4" t="s">
        <v>33</v>
      </c>
      <c r="O199" s="5">
        <v>3200000</v>
      </c>
      <c r="P199" s="4" t="s">
        <v>33</v>
      </c>
      <c r="Q199" s="2">
        <v>1</v>
      </c>
      <c r="R199">
        <v>1</v>
      </c>
      <c r="S199" s="5">
        <f>R199*O199*Q199</f>
        <v>3200000</v>
      </c>
      <c r="T199" s="5">
        <f>IF(C199="SBM", S199, 0)</f>
        <v>3200000</v>
      </c>
    </row>
    <row r="200" ht="26.100000000000005" customHeight="1">
      <c r="C200" s="4" t="s">
        <v>333</v>
      </c>
      <c r="D200" s="4" t="s">
        <v>330</v>
      </c>
      <c r="E200" s="4" t="s">
        <v>331</v>
      </c>
      <c r="F200" t="s">
        <v>481</v>
      </c>
      <c r="G200">
        <v>1</v>
      </c>
      <c r="K200" s="5">
        <v>400000</v>
      </c>
      <c r="L200">
        <v>16</v>
      </c>
      <c r="M200" t="s">
        <v>290</v>
      </c>
      <c r="N200" s="4" t="s">
        <v>33</v>
      </c>
      <c r="O200" s="5">
        <f>3200000*0.95</f>
        <v>3040000</v>
      </c>
      <c r="P200" s="4" t="s">
        <v>33</v>
      </c>
      <c r="Q200" s="2">
        <v>1</v>
      </c>
      <c r="R200">
        <v>1</v>
      </c>
      <c r="S200" s="5">
        <f>R200*O200*Q200</f>
        <v>3040000</v>
      </c>
      <c r="U200" s="12">
        <f>S200/Summary!$C$14</f>
        <v>3.4448396940489134</v>
      </c>
    </row>
    <row r="201" ht="26.100000000000005" customHeight="1">
      <c r="C201" s="4" t="s">
        <v>98</v>
      </c>
      <c r="D201" s="4" t="s">
        <v>330</v>
      </c>
      <c r="E201" s="4" t="s">
        <v>331</v>
      </c>
      <c r="F201" t="s">
        <v>482</v>
      </c>
      <c r="G201">
        <v>1</v>
      </c>
      <c r="K201" s="5">
        <v>400000</v>
      </c>
      <c r="L201">
        <v>16</v>
      </c>
      <c r="M201" t="s">
        <v>290</v>
      </c>
      <c r="N201" s="4" t="s">
        <v>33</v>
      </c>
      <c r="O201" s="5">
        <v>3040000</v>
      </c>
      <c r="P201" s="4" t="s">
        <v>33</v>
      </c>
      <c r="Q201" s="2">
        <v>1</v>
      </c>
      <c r="R201">
        <v>1</v>
      </c>
      <c r="S201" s="5">
        <f>R201*O201*Q201</f>
        <v>3040000</v>
      </c>
      <c r="T201" s="5">
        <f>IF(C201="SBM", S201, 0)</f>
        <v>3040000</v>
      </c>
    </row>
    <row r="202" ht="26.100000000000005" customHeight="1">
      <c r="C202" s="4" t="s">
        <v>98</v>
      </c>
      <c r="D202" s="4" t="s">
        <v>330</v>
      </c>
      <c r="E202" s="4" t="s">
        <v>433</v>
      </c>
      <c r="F202" t="s">
        <v>483</v>
      </c>
      <c r="G202">
        <v>1</v>
      </c>
      <c r="K202" s="5">
        <v>400000</v>
      </c>
      <c r="L202">
        <v>16</v>
      </c>
      <c r="M202" t="s">
        <v>290</v>
      </c>
      <c r="N202" s="4" t="s">
        <v>33</v>
      </c>
      <c r="O202" s="5">
        <v>3000000</v>
      </c>
      <c r="P202" s="4" t="s">
        <v>33</v>
      </c>
      <c r="Q202" s="2">
        <v>1</v>
      </c>
      <c r="R202">
        <v>1</v>
      </c>
      <c r="S202" s="5">
        <f>R202*O202*Q202</f>
        <v>3000000</v>
      </c>
      <c r="T202" s="5">
        <f>IF(C202="SBM", S202, 0)</f>
        <v>3000000</v>
      </c>
    </row>
    <row r="203" ht="26.100000000000005" customHeight="1">
      <c r="C203" s="4" t="s">
        <v>333</v>
      </c>
      <c r="D203" s="4" t="s">
        <v>330</v>
      </c>
      <c r="E203" s="4" t="s">
        <v>433</v>
      </c>
      <c r="F203" t="s">
        <v>483</v>
      </c>
      <c r="G203">
        <v>1</v>
      </c>
      <c r="K203" s="5">
        <v>400000</v>
      </c>
      <c r="L203">
        <v>16</v>
      </c>
      <c r="M203" t="s">
        <v>290</v>
      </c>
      <c r="N203" s="4" t="s">
        <v>33</v>
      </c>
      <c r="O203" s="5">
        <f>3000000*0.95</f>
        <v>2850000</v>
      </c>
      <c r="P203" s="4" t="s">
        <v>33</v>
      </c>
      <c r="Q203" s="2">
        <v>1</v>
      </c>
      <c r="R203">
        <v>2</v>
      </c>
      <c r="S203" s="5">
        <f>R203*O203*Q203</f>
        <v>5700000</v>
      </c>
      <c r="T203" s="5">
        <f>IF(C203="SBM", S203, 0)</f>
        <v>0</v>
      </c>
      <c r="U203" s="12">
        <f>S203/Summary!$C$14</f>
        <v>6.459074426341712</v>
      </c>
    </row>
    <row r="204" ht="26.100000000000005" customHeight="1">
      <c r="C204" s="4" t="s">
        <v>431</v>
      </c>
      <c r="D204" s="4" t="s">
        <v>330</v>
      </c>
      <c r="E204" s="4" t="s">
        <v>484</v>
      </c>
      <c r="F204" t="s">
        <v>485</v>
      </c>
      <c r="M204" t="s">
        <v>486</v>
      </c>
      <c r="N204" s="4" t="s">
        <v>31</v>
      </c>
      <c r="O204" s="5">
        <v>15000</v>
      </c>
      <c r="P204" s="4" t="s">
        <v>33</v>
      </c>
      <c r="Q204" s="2">
        <v>100</v>
      </c>
      <c r="R204">
        <v>30</v>
      </c>
      <c r="S204" s="5">
        <f>R204*O204*Q204</f>
        <v>45000000</v>
      </c>
      <c r="T204" s="5">
        <f>IF(C204="SBM", S204, 0)</f>
        <v>0</v>
      </c>
      <c r="U204" s="12">
        <f>S204/Summary!$C$14</f>
        <v>50.992692839539835</v>
      </c>
    </row>
    <row r="205" ht="26.100000000000005" customHeight="1">
      <c r="C205" s="4" t="s">
        <v>431</v>
      </c>
      <c r="D205" s="4" t="s">
        <v>330</v>
      </c>
      <c r="E205" s="4" t="s">
        <v>484</v>
      </c>
      <c r="F205" t="s">
        <v>485</v>
      </c>
      <c r="M205" t="s">
        <v>486</v>
      </c>
      <c r="N205" s="4" t="s">
        <v>31</v>
      </c>
      <c r="O205" s="5">
        <v>17000</v>
      </c>
      <c r="P205" s="4" t="s">
        <v>33</v>
      </c>
      <c r="Q205" s="2">
        <v>100</v>
      </c>
      <c r="R205">
        <v>12</v>
      </c>
      <c r="S205" s="5">
        <f>R205*O205*Q205</f>
        <v>20400000</v>
      </c>
      <c r="T205" s="5">
        <f>IF(C205="SBM", S205, 0)</f>
        <v>0</v>
      </c>
      <c r="U205" s="12">
        <f>S205/Summary!$C$14</f>
        <v>23.116687420591393</v>
      </c>
    </row>
    <row r="206" ht="26.100000000000005" customHeight="1">
      <c r="C206" s="4" t="s">
        <v>431</v>
      </c>
      <c r="D206" s="4" t="s">
        <v>330</v>
      </c>
      <c r="F206" t="s">
        <v>487</v>
      </c>
      <c r="M206" t="s">
        <v>290</v>
      </c>
      <c r="N206" s="4" t="s">
        <v>33</v>
      </c>
      <c r="O206" s="5">
        <v>1388000</v>
      </c>
      <c r="P206" s="4" t="s">
        <v>33</v>
      </c>
      <c r="Q206" s="2">
        <v>1</v>
      </c>
      <c r="R206">
        <v>1</v>
      </c>
      <c r="S206" s="5">
        <f>R206*O206*Q206</f>
        <v>1388000</v>
      </c>
      <c r="T206" s="5">
        <f>IF(C206="SBM", S206, 0)</f>
        <v>0</v>
      </c>
      <c r="U206" s="12">
        <f>S206/Summary!$C$14</f>
        <v>1.5728412813618065</v>
      </c>
    </row>
    <row r="207" ht="26.100000000000005" customHeight="1">
      <c r="C207" s="4" t="s">
        <v>431</v>
      </c>
      <c r="D207" s="4" t="s">
        <v>330</v>
      </c>
      <c r="F207" t="s">
        <v>488</v>
      </c>
      <c r="M207" t="s">
        <v>489</v>
      </c>
      <c r="N207" s="4" t="s">
        <v>31</v>
      </c>
      <c r="O207" s="5">
        <v>193000</v>
      </c>
      <c r="P207" s="4" t="s">
        <v>33</v>
      </c>
      <c r="Q207" s="2">
        <v>100</v>
      </c>
      <c r="R207">
        <v>1</v>
      </c>
      <c r="S207" s="5">
        <f>R207*O207*Q207</f>
        <v>19300000</v>
      </c>
      <c r="T207" s="5">
        <f>IF(C207="SBM", S207, 0)</f>
        <v>0</v>
      </c>
      <c r="U207" s="12">
        <f>S207/Summary!$C$14</f>
        <v>21.87019937340264</v>
      </c>
    </row>
    <row r="208" ht="26.100000000000005" customHeight="1">
      <c r="C208" s="4" t="s">
        <v>431</v>
      </c>
      <c r="D208" s="4" t="s">
        <v>330</v>
      </c>
      <c r="F208" t="s">
        <v>490</v>
      </c>
      <c r="M208" t="s">
        <v>489</v>
      </c>
      <c r="N208" s="4" t="s">
        <v>31</v>
      </c>
      <c r="O208" s="5">
        <v>50000</v>
      </c>
      <c r="P208" s="4" t="s">
        <v>33</v>
      </c>
      <c r="Q208" s="2">
        <v>100</v>
      </c>
      <c r="R208">
        <v>1</v>
      </c>
      <c r="S208" s="5">
        <f>R208*O208*Q208</f>
        <v>5000000</v>
      </c>
      <c r="T208" s="5">
        <f>IF(C208="SBM", S208, 0)</f>
        <v>0</v>
      </c>
      <c r="U208" s="12">
        <f>S208/Summary!$C$14</f>
        <v>5.6658547599488704</v>
      </c>
    </row>
    <row r="209" ht="26.100000000000005" customHeight="1">
      <c r="C209" s="4" t="s">
        <v>98</v>
      </c>
      <c r="D209" s="4" t="s">
        <v>330</v>
      </c>
      <c r="F209" t="s">
        <v>491</v>
      </c>
      <c r="M209" t="s">
        <v>290</v>
      </c>
      <c r="N209" s="4" t="s">
        <v>33</v>
      </c>
      <c r="P209" s="4" t="s">
        <v>33</v>
      </c>
      <c r="Q209" s="2">
        <v>100</v>
      </c>
      <c r="R209">
        <v>1</v>
      </c>
      <c r="S209" s="5">
        <v>80981800</v>
      </c>
      <c r="T209" s="5">
        <f>IF(C209="SBM", S209, 0)</f>
        <v>80981800</v>
      </c>
    </row>
    <row r="210" ht="38.25" customHeight="1">
      <c r="C210" s="4" t="s">
        <v>431</v>
      </c>
      <c r="D210" s="4" t="s">
        <v>330</v>
      </c>
      <c r="E210" s="5" t="s">
        <v>484</v>
      </c>
      <c r="F210" s="5" t="s">
        <v>492</v>
      </c>
      <c r="M210" t="s">
        <v>290</v>
      </c>
      <c r="N210" s="4" t="s">
        <v>33</v>
      </c>
      <c r="P210" s="4" t="s">
        <v>33</v>
      </c>
      <c r="Q210" s="2">
        <v>100</v>
      </c>
      <c r="R210">
        <v>1</v>
      </c>
      <c r="S210" s="5">
        <v>248746704</v>
      </c>
      <c r="T210" s="5">
        <f>IF(C210="SBM", S210, 0)</f>
        <v>0</v>
      </c>
      <c r="U210" s="12">
        <v>170.04</v>
      </c>
      <c r="W210" s="2" t="s">
        <f>$C210</f>
        <v>431</v>
      </c>
      <c r="X210" s="2" t="s">
        <f>IF(ISERROR(VLOOKUP(E210,'Assumptions sheet'!$O$8:$P$45,2,0)),VLOOKUP(E210,'Assumptions sheet'!$S$8:$T$37,2,0),VLOOKUP(E210,'Assumptions sheet'!$O$8:$P$45,2,0))</f>
        <v>431</v>
      </c>
    </row>
    <row r="211" ht="12" customHeight="1"/>
    <row r="212" ht="17.1" customHeight="1">
      <c r="B212" t="s">
        <v>248</v>
      </c>
      <c r="T212" t="s">
        <v>98</v>
      </c>
      <c r="U212" s="11" t="s">
        <v>493</v>
      </c>
    </row>
    <row r="213" ht="17.1" customHeight="1">
      <c r="S213" t="s">
        <f>Summary!$C$26</f>
        <v>33</v>
      </c>
      <c r="T213" s="5">
        <f>SUMIF($P12:$P211,$S213,T12:T211)</f>
        <v>394564300</v>
      </c>
      <c r="U213" s="12">
        <f>SUMIF($P12:$P211,$S213,U12:U211)</f>
        <v>460.48248011902297</v>
      </c>
    </row>
    <row r="214" ht="17.1" customHeight="1">
      <c r="S214" t="s">
        <f>Summary!$C$27</f>
        <v>32</v>
      </c>
      <c r="T214" s="5">
        <f>SUMIF($P12:$P211,$S214,T12:T211)</f>
        <v>111370</v>
      </c>
      <c r="U214" s="12">
        <f>SUMIF($P12:$P211,$S214,U12:U211)</f>
        <v>0.5048049956924046</v>
      </c>
    </row>
    <row r="215" ht="17.1" customHeight="1">
      <c r="B215" t="s">
        <v>256</v>
      </c>
      <c r="S215" t="s">
        <f>Summary!$C$28</f>
        <v>31</v>
      </c>
      <c r="T215" s="5">
        <f>SUMIF($P12:$P211,$S215,T12:T211)</f>
        <v>0</v>
      </c>
      <c r="U215" s="12">
        <f>SUMIF($P12:$P211,$S215,U12:U211)</f>
        <v>0</v>
      </c>
    </row>
    <row r="216" ht="7.5" customHeight="1"/>
    <row r="217"/>
  </sheetData>
  <mergeCells count="13">
    <mergeCell ref="E7:F7"/>
    <mergeCell ref="J7:N7"/>
    <mergeCell ref="R7:U7"/>
    <mergeCell ref="E8:F8"/>
    <mergeCell ref="J8:N8"/>
    <mergeCell ref="R8:U8"/>
    <mergeCell ref="B4:D4"/>
    <mergeCell ref="E5:F5"/>
    <mergeCell ref="J5:N5"/>
    <mergeCell ref="R5:U5"/>
    <mergeCell ref="E6:F6"/>
    <mergeCell ref="J6:N6"/>
    <mergeCell ref="R6:U6"/>
  </mergeCells>
  <hyperlinks>
    <hyperlink ref="R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B1:AD217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79"/>
  <sheetViews>
    <sheetView workbookViewId="0" rightToLeft="0"/>
  </sheetViews>
  <sheetData>
    <row r="1" ht="15.75" customHeight="1">
      <c r="S1" t="s">
        <v>494</v>
      </c>
    </row>
    <row r="2">
      <c r="C2" t="s">
        <v>495</v>
      </c>
      <c r="AN2" s="13">
        <v>29405.678108942233</v>
      </c>
    </row>
    <row r="3">
      <c r="T3" t="s">
        <v>496</v>
      </c>
      <c r="X3" s="14">
        <v>2015</v>
      </c>
      <c r="Y3" s="14">
        <v>2016</v>
      </c>
      <c r="Z3" s="14">
        <v>2017</v>
      </c>
      <c r="AA3" s="14">
        <v>2018</v>
      </c>
      <c r="AB3" s="14">
        <v>2019</v>
      </c>
      <c r="AC3" s="14">
        <v>2020</v>
      </c>
      <c r="AD3" s="14">
        <v>2021</v>
      </c>
      <c r="AE3" s="14" t="s">
        <v>497</v>
      </c>
      <c r="AF3" t="s">
        <v>498</v>
      </c>
      <c r="AG3" t="s">
        <v>499</v>
      </c>
      <c r="AH3" t="s">
        <v>500</v>
      </c>
      <c r="AN3" s="13">
        <v>0</v>
      </c>
    </row>
    <row r="4">
      <c r="T4" t="s">
        <v>501</v>
      </c>
      <c r="W4" t="s">
        <v>502</v>
      </c>
      <c r="X4" s="5">
        <v>11465.880000000001</v>
      </c>
      <c r="Y4" s="5">
        <v>35527.10392268542</v>
      </c>
      <c r="Z4" s="5">
        <v>112966.00215606815</v>
      </c>
      <c r="AA4" s="5">
        <v>151285.06513077274</v>
      </c>
      <c r="AB4" s="5">
        <v>153059.3177627216</v>
      </c>
      <c r="AC4" s="5">
        <v>97696.49570325887</v>
      </c>
      <c r="AD4" s="5">
        <v>16860.932147597796</v>
      </c>
      <c r="AE4" s="5">
        <v>578860.7968231046</v>
      </c>
      <c r="AF4" s="15">
        <f>+AE4*0.8</f>
        <v>463088.6374584837</v>
      </c>
      <c r="AG4" s="15">
        <f>+AE4*0.2</f>
        <v>115772.15936462092</v>
      </c>
      <c r="AH4" s="15">
        <f>SUM(AF4:AG4)</f>
        <v>578860.7968231046</v>
      </c>
      <c r="AN4" s="13">
        <v>8979.120667522466</v>
      </c>
    </row>
    <row r="5">
      <c r="T5" t="s">
        <v>503</v>
      </c>
      <c r="W5" t="s">
        <v>504</v>
      </c>
      <c r="X5" s="5">
        <v>0</v>
      </c>
      <c r="Y5" s="5">
        <v>0</v>
      </c>
      <c r="Z5" s="5">
        <v>13173.63</v>
      </c>
      <c r="AA5" s="5">
        <v>16493.71</v>
      </c>
      <c r="AB5" s="5">
        <v>15591.31</v>
      </c>
      <c r="AC5" s="5">
        <v>14535.22</v>
      </c>
      <c r="AD5" s="5">
        <v>2225.9199999999996</v>
      </c>
      <c r="AE5" s="5">
        <v>62019.78999999999</v>
      </c>
      <c r="AF5" s="15">
        <f>+AE5*0.8</f>
        <v>49615.831999999995</v>
      </c>
      <c r="AG5" s="15">
        <f>+AE5*0.2</f>
        <v>12403.957999999999</v>
      </c>
      <c r="AH5" s="15">
        <f>SUM(AF5:AG5)</f>
        <v>62019.78999999999</v>
      </c>
    </row>
    <row r="6">
      <c r="T6" t="s">
        <v>505</v>
      </c>
      <c r="W6" t="s">
        <v>506</v>
      </c>
      <c r="X6" s="5">
        <v>0</v>
      </c>
      <c r="Y6" s="5">
        <v>0</v>
      </c>
      <c r="Z6" s="5">
        <v>0</v>
      </c>
      <c r="AA6" s="5">
        <v>6203.25</v>
      </c>
      <c r="AB6" s="5">
        <v>26399.97043185548</v>
      </c>
      <c r="AC6" s="5">
        <v>38794.71799483344</v>
      </c>
      <c r="AD6" s="5">
        <v>5717.157650340585</v>
      </c>
      <c r="AE6" s="5">
        <v>77115.0960770295</v>
      </c>
      <c r="AF6" s="15">
        <f>+AE6*0.8</f>
        <v>61692.07686162361</v>
      </c>
      <c r="AG6" s="15">
        <f>+AE6*0.2</f>
        <v>15423.019215405902</v>
      </c>
      <c r="AH6" s="15">
        <f>SUM(AF6:AG6)</f>
        <v>77115.0960770295</v>
      </c>
      <c r="AN6" s="13">
        <f>+AN2+AN3</f>
        <v>29405.678108942233</v>
      </c>
    </row>
    <row r="7">
      <c r="T7" t="s">
        <v>507</v>
      </c>
      <c r="W7" t="s">
        <v>508</v>
      </c>
      <c r="X7" s="5">
        <v>0</v>
      </c>
      <c r="Y7" s="5">
        <v>0</v>
      </c>
      <c r="Z7" s="5">
        <v>0</v>
      </c>
      <c r="AA7" s="5">
        <v>0</v>
      </c>
      <c r="AB7" s="5">
        <v>3455.3399999999997</v>
      </c>
      <c r="AC7" s="5">
        <v>18296.06528893599</v>
      </c>
      <c r="AD7" s="5">
        <v>4051.207564615231</v>
      </c>
      <c r="AE7" s="5">
        <v>25802.61285355122</v>
      </c>
      <c r="AF7" s="15">
        <f>+AE7*0.8</f>
        <v>20642.090282840978</v>
      </c>
      <c r="AG7" s="15">
        <f>+AE7*0.2</f>
        <v>5160.5225707102445</v>
      </c>
      <c r="AH7" s="15">
        <f>SUM(AF7:AG7)</f>
        <v>25802.61285355122</v>
      </c>
    </row>
    <row r="8">
      <c r="T8" t="s">
        <v>509</v>
      </c>
      <c r="W8" t="s">
        <v>510</v>
      </c>
      <c r="X8" s="5">
        <v>0</v>
      </c>
      <c r="Y8" s="5">
        <v>0</v>
      </c>
      <c r="Z8" s="5">
        <v>0</v>
      </c>
      <c r="AA8" s="5">
        <v>435</v>
      </c>
      <c r="AB8" s="5">
        <v>531</v>
      </c>
      <c r="AC8" s="5">
        <v>538</v>
      </c>
      <c r="AD8" s="5">
        <v>478</v>
      </c>
      <c r="AE8" s="5">
        <v>1982</v>
      </c>
      <c r="AF8" s="15">
        <f>+AE8*0.8</f>
        <v>1585.6000000000001</v>
      </c>
      <c r="AG8" s="15">
        <f>+AE8*0.2</f>
        <v>396.40000000000003</v>
      </c>
      <c r="AH8" s="15">
        <f>SUM(AF8:AG8)</f>
        <v>1982.0000000000002</v>
      </c>
    </row>
    <row r="9">
      <c r="T9" t="s">
        <v>511</v>
      </c>
      <c r="W9" t="s">
        <v>512</v>
      </c>
      <c r="X9" s="5">
        <v>0</v>
      </c>
      <c r="Y9" s="5">
        <v>0</v>
      </c>
      <c r="Z9" s="5">
        <v>4655.5199999999995</v>
      </c>
      <c r="AA9" s="5">
        <v>31502.579999999994</v>
      </c>
      <c r="AB9" s="5">
        <v>37593.72</v>
      </c>
      <c r="AC9" s="5">
        <v>33059.91</v>
      </c>
      <c r="AD9" s="5">
        <v>4585.955</v>
      </c>
      <c r="AE9" s="5">
        <f>SUM(X9:AD9)</f>
        <v>111397.685</v>
      </c>
      <c r="AF9" s="15">
        <f>+AE9*0.8</f>
        <v>89118.148</v>
      </c>
      <c r="AG9" s="15">
        <f>+AE9*0.2</f>
        <v>22279.537</v>
      </c>
      <c r="AH9" s="15">
        <f>SUM(AF9:AG9)</f>
        <v>111397.685</v>
      </c>
    </row>
    <row r="10">
      <c r="T10" t="s">
        <v>513</v>
      </c>
      <c r="W10" t="s">
        <v>514</v>
      </c>
      <c r="Z10">
        <v>0</v>
      </c>
      <c r="AA10" s="13">
        <v>4224</v>
      </c>
      <c r="AB10" s="13">
        <v>9707.279999999999</v>
      </c>
      <c r="AC10" s="13">
        <v>9978.48</v>
      </c>
      <c r="AD10" s="13">
        <v>1391.6399999999999</v>
      </c>
      <c r="AE10" s="5">
        <f>SUM(AA10:AD10)</f>
        <v>25301.399999999998</v>
      </c>
      <c r="AF10" s="15">
        <f>+AE10*0.8</f>
        <v>20241.12</v>
      </c>
      <c r="AG10" s="15">
        <f>+AE10*0.2</f>
        <v>5060.28</v>
      </c>
      <c r="AH10" s="15">
        <f>SUM(AF10:AG10)</f>
        <v>25301.399999999998</v>
      </c>
    </row>
    <row r="11">
      <c r="X11" s="5">
        <f>SUM(X4:X10)</f>
        <v>11465.880000000001</v>
      </c>
      <c r="Y11" s="5">
        <f>SUM(Y4:Y10)</f>
        <v>35527.10392268542</v>
      </c>
      <c r="Z11" s="5">
        <f>SUM(Z4:Z10)</f>
        <v>130795.15215606816</v>
      </c>
      <c r="AA11" s="5">
        <f>SUM(AA4:AA10)</f>
        <v>210143.60513077272</v>
      </c>
      <c r="AB11" s="5">
        <f>SUM(AB4:AB10)</f>
        <v>246337.93819457706</v>
      </c>
      <c r="AC11" s="5">
        <f>SUM(AC4:AC10)</f>
        <v>212898.8889870283</v>
      </c>
      <c r="AD11" s="5">
        <f>SUM(AD4:AD10)</f>
        <v>35310.81236255361</v>
      </c>
      <c r="AE11" s="5">
        <f>SUM(AE4:AE10)</f>
        <v>882479.3807536854</v>
      </c>
      <c r="AF11" s="15">
        <f>+AE11*0.8</f>
        <v>705983.5046029483</v>
      </c>
      <c r="AG11" s="15">
        <f>+AE11*0.2</f>
        <v>176495.87615073708</v>
      </c>
      <c r="AH11" s="15">
        <f>SUM(AF11:AG11)</f>
        <v>882479.3807536854</v>
      </c>
    </row>
    <row r="13">
      <c r="V13" t="s">
        <v>515</v>
      </c>
      <c r="AB13" t="s">
        <v>516</v>
      </c>
      <c r="AD13" t="s">
        <v>517</v>
      </c>
      <c r="AF13" t="s">
        <v>518</v>
      </c>
      <c r="AH13" t="s">
        <v>519</v>
      </c>
      <c r="AJ13" t="s">
        <v>520</v>
      </c>
      <c r="AL13" t="s">
        <v>521</v>
      </c>
    </row>
    <row r="14">
      <c r="B14">
        <v>2015</v>
      </c>
      <c r="D14" t="s">
        <v>522</v>
      </c>
      <c r="F14" t="s">
        <v>523</v>
      </c>
      <c r="H14">
        <v>2017</v>
      </c>
      <c r="J14">
        <v>2018</v>
      </c>
      <c r="L14" t="s">
        <v>524</v>
      </c>
      <c r="P14" t="s">
        <v>524</v>
      </c>
      <c r="V14" t="s">
        <v>525</v>
      </c>
      <c r="X14" t="s">
        <v>526</v>
      </c>
      <c r="Z14" t="s">
        <v>527</v>
      </c>
      <c r="AB14" t="s">
        <v>503</v>
      </c>
      <c r="AD14" t="s">
        <v>505</v>
      </c>
      <c r="AF14" t="s">
        <v>507</v>
      </c>
      <c r="AH14" t="s">
        <v>509</v>
      </c>
      <c r="AJ14" t="s">
        <v>511</v>
      </c>
      <c r="AL14" t="s">
        <v>513</v>
      </c>
    </row>
    <row r="15">
      <c r="B15" t="s">
        <v>525</v>
      </c>
      <c r="D15" t="s">
        <v>526</v>
      </c>
      <c r="F15" t="s">
        <v>527</v>
      </c>
      <c r="H15" t="s">
        <v>503</v>
      </c>
      <c r="J15" t="s">
        <v>505</v>
      </c>
      <c r="L15" t="s">
        <v>507</v>
      </c>
      <c r="N15" t="s">
        <v>509</v>
      </c>
      <c r="P15" t="s">
        <v>528</v>
      </c>
      <c r="R15" t="s">
        <v>529</v>
      </c>
      <c r="V15" s="15" t="s">
        <v>530</v>
      </c>
      <c r="Y15" s="15" t="s">
        <v>531</v>
      </c>
      <c r="AB15" s="15" t="s">
        <v>530</v>
      </c>
      <c r="AC15" s="15" t="s">
        <v>531</v>
      </c>
      <c r="AD15" s="15" t="s">
        <v>530</v>
      </c>
      <c r="AE15" s="15" t="s">
        <v>531</v>
      </c>
      <c r="AF15" s="15" t="s">
        <v>530</v>
      </c>
      <c r="AG15" s="15" t="s">
        <v>531</v>
      </c>
      <c r="AH15" s="15" t="s">
        <v>530</v>
      </c>
      <c r="AI15" s="15" t="s">
        <v>531</v>
      </c>
      <c r="AJ15" s="15" t="s">
        <v>530</v>
      </c>
      <c r="AK15" s="15" t="s">
        <v>531</v>
      </c>
      <c r="AL15" s="15" t="s">
        <v>530</v>
      </c>
      <c r="AM15" s="15" t="s">
        <v>531</v>
      </c>
      <c r="AN15" t="s">
        <v>529</v>
      </c>
    </row>
    <row r="16">
      <c r="A16" s="4" t="s">
        <v>532</v>
      </c>
      <c r="B16" t="s">
        <v>533</v>
      </c>
      <c r="C16" t="s">
        <v>534</v>
      </c>
      <c r="D16" t="s">
        <v>533</v>
      </c>
      <c r="E16" t="s">
        <v>534</v>
      </c>
      <c r="F16" t="s">
        <v>533</v>
      </c>
      <c r="G16" t="s">
        <v>534</v>
      </c>
      <c r="H16" t="s">
        <v>533</v>
      </c>
      <c r="I16" t="s">
        <v>534</v>
      </c>
      <c r="J16" t="s">
        <v>533</v>
      </c>
      <c r="K16" t="s">
        <v>534</v>
      </c>
      <c r="L16" t="s">
        <v>533</v>
      </c>
      <c r="M16" t="s">
        <v>534</v>
      </c>
      <c r="N16" t="s">
        <v>533</v>
      </c>
      <c r="O16" t="s">
        <v>534</v>
      </c>
      <c r="P16" t="s">
        <v>533</v>
      </c>
      <c r="Q16" t="s">
        <v>534</v>
      </c>
      <c r="R16" t="s">
        <v>535</v>
      </c>
      <c r="S16" s="4" t="s">
        <v>532</v>
      </c>
      <c r="T16" s="4" t="s">
        <v>536</v>
      </c>
      <c r="U16" s="4" t="s">
        <v>537</v>
      </c>
      <c r="V16" s="15">
        <f>+AF4</f>
        <v>463088.6374584837</v>
      </c>
      <c r="Y16" s="15">
        <f>+AG4</f>
        <v>115772.15936462092</v>
      </c>
      <c r="AB16" s="15">
        <f>+AF5</f>
        <v>49615.831999999995</v>
      </c>
      <c r="AC16" s="15">
        <f>+AG5</f>
        <v>12403.957999999999</v>
      </c>
      <c r="AD16" s="15">
        <f>+AF6</f>
        <v>61692.07686162361</v>
      </c>
      <c r="AE16" s="15">
        <f>+AG6</f>
        <v>15423.019215405902</v>
      </c>
      <c r="AF16" s="15">
        <f>+AF7</f>
        <v>20642.090282840978</v>
      </c>
      <c r="AG16" s="15">
        <f>+AG7</f>
        <v>5160.5225707102445</v>
      </c>
      <c r="AH16" s="15">
        <f>+AF8</f>
        <v>1585.6000000000001</v>
      </c>
      <c r="AI16" s="15">
        <f>+AG8</f>
        <v>396.40000000000003</v>
      </c>
      <c r="AJ16" s="15">
        <f>+AF9</f>
        <v>89118.148</v>
      </c>
      <c r="AK16" s="15">
        <f>+AG9</f>
        <v>22279.537</v>
      </c>
      <c r="AL16" s="15">
        <f>+AF10</f>
        <v>20241.12</v>
      </c>
      <c r="AM16" s="15">
        <f>+AG10</f>
        <v>5060.28</v>
      </c>
      <c r="AN16" t="s">
        <v>538</v>
      </c>
    </row>
    <row r="17">
      <c r="A17" s="4" t="s">
        <v>140</v>
      </c>
      <c r="B17" t="s">
        <v>539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10</v>
      </c>
      <c r="S17" s="4" t="s">
        <v>140</v>
      </c>
      <c r="T17" s="15">
        <v>500000</v>
      </c>
      <c r="U17" s="15">
        <v>1</v>
      </c>
      <c r="V17">
        <v>2</v>
      </c>
      <c r="Z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f>SUM(V17:AM17)</f>
        <v>13</v>
      </c>
    </row>
    <row r="18">
      <c r="A18" s="4" t="s">
        <v>145</v>
      </c>
      <c r="B18" t="s">
        <v>539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10</v>
      </c>
      <c r="S18" s="4" t="s">
        <v>145</v>
      </c>
      <c r="T18" s="15">
        <v>100000</v>
      </c>
      <c r="U18" s="15">
        <v>1</v>
      </c>
      <c r="V18">
        <v>6</v>
      </c>
      <c r="Z18">
        <v>2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f>SUM(V18:AM18)</f>
        <v>18</v>
      </c>
    </row>
    <row r="19">
      <c r="A19" s="4" t="s">
        <v>147</v>
      </c>
      <c r="B19" t="s">
        <v>539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10</v>
      </c>
      <c r="S19" s="4" t="s">
        <v>147</v>
      </c>
      <c r="T19" s="15">
        <v>40000</v>
      </c>
      <c r="U19" s="15">
        <v>1</v>
      </c>
      <c r="V19">
        <v>13</v>
      </c>
      <c r="Z19">
        <v>3</v>
      </c>
      <c r="AD19">
        <v>2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3</v>
      </c>
      <c r="AK19">
        <v>1</v>
      </c>
      <c r="AL19">
        <v>1</v>
      </c>
      <c r="AM19">
        <v>1</v>
      </c>
      <c r="AN19">
        <f>SUM(V19:AM19)</f>
        <v>29</v>
      </c>
    </row>
    <row r="20">
      <c r="A20" s="4" t="s">
        <v>149</v>
      </c>
      <c r="B20" t="s">
        <v>539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10</v>
      </c>
      <c r="S20" s="4" t="s">
        <v>149</v>
      </c>
      <c r="T20" s="15">
        <v>40000</v>
      </c>
      <c r="U20" s="15">
        <v>1</v>
      </c>
      <c r="V20">
        <v>13</v>
      </c>
      <c r="Z20">
        <v>3</v>
      </c>
      <c r="AD20">
        <v>2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3</v>
      </c>
      <c r="AK20">
        <v>1</v>
      </c>
      <c r="AL20">
        <v>1</v>
      </c>
      <c r="AM20">
        <v>1</v>
      </c>
      <c r="AN20">
        <f>SUM(V20:AM20)</f>
        <v>29</v>
      </c>
    </row>
    <row r="21">
      <c r="A21" s="4" t="s">
        <v>150</v>
      </c>
      <c r="B21" t="s">
        <v>539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10</v>
      </c>
      <c r="S21" s="4" t="s">
        <v>150</v>
      </c>
      <c r="T21" s="15">
        <v>40000</v>
      </c>
      <c r="U21" s="15">
        <v>1</v>
      </c>
      <c r="V21">
        <v>13</v>
      </c>
      <c r="Z21">
        <v>3</v>
      </c>
      <c r="AD21">
        <v>2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3</v>
      </c>
      <c r="AK21">
        <v>1</v>
      </c>
      <c r="AL21">
        <v>1</v>
      </c>
      <c r="AM21">
        <v>1</v>
      </c>
      <c r="AN21">
        <f>SUM(V21:AM21)</f>
        <v>29</v>
      </c>
    </row>
    <row r="22">
      <c r="A22" s="4" t="s">
        <v>151</v>
      </c>
      <c r="B22" t="s">
        <v>539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10</v>
      </c>
      <c r="S22" s="4" t="s">
        <v>151</v>
      </c>
      <c r="T22" s="15">
        <v>40000</v>
      </c>
      <c r="U22" s="15">
        <v>1</v>
      </c>
      <c r="V22">
        <v>13</v>
      </c>
      <c r="Z22">
        <v>3</v>
      </c>
      <c r="AD22">
        <v>2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3</v>
      </c>
      <c r="AK22">
        <v>1</v>
      </c>
      <c r="AL22">
        <v>1</v>
      </c>
      <c r="AM22">
        <v>1</v>
      </c>
      <c r="AN22">
        <f>SUM(V22:AM22)</f>
        <v>29</v>
      </c>
    </row>
    <row r="23">
      <c r="A23" s="4" t="s">
        <v>152</v>
      </c>
      <c r="B23" t="s">
        <v>539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10</v>
      </c>
      <c r="S23" s="4" t="s">
        <v>152</v>
      </c>
      <c r="T23" s="15">
        <v>100000</v>
      </c>
      <c r="U23" s="15">
        <v>1</v>
      </c>
      <c r="V23">
        <v>6</v>
      </c>
      <c r="Z23">
        <v>2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f>SUM(V23:AM23)</f>
        <v>18</v>
      </c>
    </row>
    <row r="24">
      <c r="A24" s="4" t="s">
        <v>154</v>
      </c>
      <c r="B24" t="s">
        <v>540</v>
      </c>
      <c r="R24">
        <v>2</v>
      </c>
      <c r="S24" s="4" t="s">
        <v>154</v>
      </c>
      <c r="T24" s="15">
        <v>100000</v>
      </c>
      <c r="U24" s="15">
        <v>1</v>
      </c>
      <c r="V24">
        <v>8</v>
      </c>
      <c r="AD24">
        <v>2</v>
      </c>
      <c r="AN24">
        <f>SUM(V24:AM24)</f>
        <v>10</v>
      </c>
    </row>
    <row r="25">
      <c r="A25" s="4" t="s">
        <v>159</v>
      </c>
      <c r="B25" t="s">
        <v>541</v>
      </c>
      <c r="R25">
        <v>1</v>
      </c>
      <c r="S25" s="4" t="s">
        <v>157</v>
      </c>
      <c r="T25" s="15">
        <v>400000</v>
      </c>
      <c r="U25" s="15">
        <v>2</v>
      </c>
      <c r="V25">
        <v>2</v>
      </c>
      <c r="AN25">
        <f>SUM(V25:AM25)</f>
        <v>2</v>
      </c>
    </row>
    <row r="26">
      <c r="A26" s="4" t="s">
        <v>166</v>
      </c>
      <c r="B26" t="s">
        <v>541</v>
      </c>
      <c r="R26">
        <v>1</v>
      </c>
      <c r="S26" s="4" t="s">
        <v>159</v>
      </c>
      <c r="T26" s="15">
        <v>100000</v>
      </c>
      <c r="U26" s="15">
        <v>1</v>
      </c>
      <c r="V26">
        <v>9</v>
      </c>
      <c r="AN26">
        <f>SUM(V26:AM26)</f>
        <v>9</v>
      </c>
    </row>
    <row r="27">
      <c r="A27" s="4" t="s">
        <v>483</v>
      </c>
      <c r="B27" t="s">
        <v>541</v>
      </c>
      <c r="R27">
        <v>1</v>
      </c>
      <c r="S27" s="4" t="s">
        <v>166</v>
      </c>
      <c r="U27" s="15">
        <v>1</v>
      </c>
      <c r="V27">
        <v>9</v>
      </c>
      <c r="AN27">
        <f>SUM(V27:AM27)</f>
        <v>9</v>
      </c>
    </row>
    <row r="28">
      <c r="A28" s="4" t="s">
        <v>542</v>
      </c>
      <c r="B28" t="s">
        <v>541</v>
      </c>
      <c r="R28">
        <v>1</v>
      </c>
      <c r="S28" s="4" t="s">
        <v>483</v>
      </c>
      <c r="T28" s="15">
        <v>400000</v>
      </c>
      <c r="U28" s="15">
        <v>1</v>
      </c>
      <c r="V28">
        <v>3</v>
      </c>
      <c r="AN28">
        <f>SUM(V28:AM28)</f>
        <v>3</v>
      </c>
    </row>
    <row r="29">
      <c r="A29" s="4" t="s">
        <v>543</v>
      </c>
      <c r="B29" t="s">
        <v>541</v>
      </c>
      <c r="R29">
        <v>1</v>
      </c>
      <c r="S29" s="4" t="s">
        <v>542</v>
      </c>
      <c r="T29" s="15">
        <v>400000</v>
      </c>
      <c r="U29" s="15">
        <v>4</v>
      </c>
      <c r="V29">
        <v>1</v>
      </c>
      <c r="AN29">
        <f>SUM(V29:AM29)</f>
        <v>1</v>
      </c>
    </row>
    <row r="30">
      <c r="A30" s="4" t="s">
        <v>165</v>
      </c>
      <c r="B30" t="s">
        <v>541</v>
      </c>
      <c r="R30">
        <v>1</v>
      </c>
      <c r="S30" s="4" t="s">
        <v>543</v>
      </c>
      <c r="T30" s="15">
        <v>400000</v>
      </c>
      <c r="U30" s="15">
        <v>4</v>
      </c>
      <c r="V30">
        <v>1</v>
      </c>
      <c r="AN30">
        <f>SUM(V30:AM30)</f>
        <v>1</v>
      </c>
    </row>
    <row r="31" hidden="1" ht="15" customHeight="1">
      <c r="B31" t="s">
        <v>541</v>
      </c>
      <c r="R31">
        <v>1</v>
      </c>
      <c r="S31" s="4" t="s">
        <v>165</v>
      </c>
      <c r="T31" s="15">
        <v>400000</v>
      </c>
      <c r="U31" s="15">
        <v>1</v>
      </c>
      <c r="V31">
        <v>3</v>
      </c>
      <c r="AN31">
        <f>SUM(V31:AM31)</f>
        <v>3</v>
      </c>
    </row>
    <row r="32" hidden="1" ht="15" customHeight="1">
      <c r="B32" t="s">
        <v>541</v>
      </c>
      <c r="R32">
        <v>1</v>
      </c>
      <c r="U32" s="15">
        <v>1</v>
      </c>
      <c r="V32" t="s">
        <v>541</v>
      </c>
      <c r="AN32">
        <f>SUM(V32:AM32)</f>
        <v>0</v>
      </c>
    </row>
    <row r="33" hidden="1" ht="15" customHeight="1">
      <c r="B33" t="s">
        <v>541</v>
      </c>
      <c r="R33">
        <v>1</v>
      </c>
      <c r="U33" s="15">
        <v>1</v>
      </c>
      <c r="V33" t="s">
        <v>541</v>
      </c>
      <c r="AN33">
        <f>SUM(V33:AM33)</f>
        <v>0</v>
      </c>
    </row>
    <row r="34" hidden="1" ht="15" customHeight="1">
      <c r="B34" t="s">
        <v>541</v>
      </c>
      <c r="R34">
        <v>1</v>
      </c>
      <c r="U34" s="15">
        <v>1</v>
      </c>
      <c r="V34" t="s">
        <v>541</v>
      </c>
      <c r="AN34">
        <f>SUM(V34:AM34)</f>
        <v>0</v>
      </c>
    </row>
    <row r="35" hidden="1" ht="15" customHeight="1">
      <c r="B35" t="s">
        <v>541</v>
      </c>
      <c r="R35">
        <v>1</v>
      </c>
      <c r="U35" s="15">
        <v>1</v>
      </c>
      <c r="V35" t="s">
        <v>541</v>
      </c>
      <c r="AN35">
        <f>SUM(V35:AM35)</f>
        <v>0</v>
      </c>
    </row>
    <row r="36" hidden="1" ht="15" customHeight="1">
      <c r="B36" t="s">
        <v>541</v>
      </c>
      <c r="R36">
        <v>1</v>
      </c>
      <c r="U36" s="15">
        <v>1</v>
      </c>
      <c r="V36" t="s">
        <v>541</v>
      </c>
      <c r="AN36">
        <f>SUM(V36:AM36)</f>
        <v>0</v>
      </c>
    </row>
    <row r="37" hidden="1" ht="15" customHeight="1">
      <c r="B37" t="s">
        <v>541</v>
      </c>
      <c r="R37">
        <v>1</v>
      </c>
      <c r="U37" s="15">
        <v>1</v>
      </c>
      <c r="V37" t="s">
        <v>541</v>
      </c>
      <c r="AN37">
        <f>SUM(V37:AM37)</f>
        <v>0</v>
      </c>
    </row>
    <row r="38" hidden="1" ht="15" customHeight="1">
      <c r="B38" t="s">
        <v>541</v>
      </c>
      <c r="R38">
        <v>1</v>
      </c>
      <c r="U38" s="15">
        <v>1</v>
      </c>
      <c r="V38" t="s">
        <v>541</v>
      </c>
      <c r="AN38">
        <f>SUM(V38:AM38)</f>
        <v>0</v>
      </c>
    </row>
    <row r="39" hidden="1" ht="15" customHeight="1">
      <c r="B39" t="s">
        <v>541</v>
      </c>
      <c r="R39">
        <v>1</v>
      </c>
      <c r="U39" s="15">
        <v>1</v>
      </c>
      <c r="V39" t="s">
        <v>541</v>
      </c>
      <c r="AN39">
        <f>SUM(V39:AM39)</f>
        <v>0</v>
      </c>
    </row>
    <row r="40" ht="15" customHeight="1">
      <c r="A40" s="4" t="s">
        <v>544</v>
      </c>
      <c r="B40" t="s">
        <v>541</v>
      </c>
      <c r="R40">
        <v>1</v>
      </c>
      <c r="S40" s="4" t="s">
        <v>165</v>
      </c>
      <c r="T40" s="15">
        <v>400000</v>
      </c>
      <c r="U40" s="15">
        <v>4</v>
      </c>
      <c r="V40">
        <v>1</v>
      </c>
      <c r="AN40">
        <f>SUM(V40:AM40)</f>
        <v>1</v>
      </c>
    </row>
    <row r="41" ht="15" customHeight="1">
      <c r="A41" s="4" t="s">
        <v>428</v>
      </c>
      <c r="B41" t="s">
        <v>541</v>
      </c>
      <c r="R41">
        <v>1</v>
      </c>
      <c r="S41" s="4" t="s">
        <v>544</v>
      </c>
      <c r="T41" s="15">
        <v>400000</v>
      </c>
      <c r="U41" s="15">
        <v>4</v>
      </c>
      <c r="V41">
        <v>1</v>
      </c>
      <c r="AN41">
        <f>SUM(V41:AM41)</f>
        <v>1</v>
      </c>
    </row>
    <row r="42" ht="15" customHeight="1">
      <c r="A42" s="4" t="s">
        <v>176</v>
      </c>
      <c r="B42" t="s">
        <v>541</v>
      </c>
      <c r="R42">
        <v>1</v>
      </c>
      <c r="S42" s="4" t="s">
        <v>428</v>
      </c>
      <c r="T42" s="15">
        <v>400000</v>
      </c>
      <c r="U42" s="15">
        <v>2</v>
      </c>
      <c r="V42">
        <v>2</v>
      </c>
      <c r="AN42">
        <f>SUM(V42:AM42)</f>
        <v>2</v>
      </c>
    </row>
    <row r="43" ht="15" customHeight="1">
      <c r="A43" s="4" t="s">
        <v>429</v>
      </c>
      <c r="B43" t="s">
        <v>541</v>
      </c>
      <c r="R43">
        <v>1</v>
      </c>
      <c r="S43" s="4" t="s">
        <v>176</v>
      </c>
      <c r="T43" s="15">
        <v>400000</v>
      </c>
      <c r="U43" s="15">
        <v>4</v>
      </c>
      <c r="V43">
        <v>1</v>
      </c>
      <c r="AN43">
        <f>SUM(V43:AM43)</f>
        <v>1</v>
      </c>
    </row>
    <row r="44" ht="15" customHeight="1">
      <c r="A44" s="4" t="s">
        <v>430</v>
      </c>
      <c r="B44" t="s">
        <v>541</v>
      </c>
      <c r="R44">
        <v>1</v>
      </c>
      <c r="S44" s="4" t="s">
        <v>429</v>
      </c>
      <c r="T44" s="15">
        <v>400000</v>
      </c>
      <c r="U44" s="15">
        <v>2</v>
      </c>
      <c r="V44">
        <v>2</v>
      </c>
      <c r="AN44">
        <f>SUM(V44:AM44)</f>
        <v>2</v>
      </c>
    </row>
    <row r="45">
      <c r="A45" s="4" t="s">
        <v>545</v>
      </c>
      <c r="B45" t="s">
        <v>541</v>
      </c>
      <c r="R45">
        <v>1</v>
      </c>
      <c r="S45" s="4" t="s">
        <v>430</v>
      </c>
      <c r="T45" s="15">
        <v>400000</v>
      </c>
      <c r="U45" s="15">
        <v>1</v>
      </c>
      <c r="V45">
        <v>3</v>
      </c>
      <c r="AN45">
        <f>SUM(V45:AM45)</f>
        <v>3</v>
      </c>
    </row>
    <row r="46">
      <c r="A46" s="4" t="s">
        <v>180</v>
      </c>
      <c r="B46" t="s">
        <v>541</v>
      </c>
      <c r="R46">
        <v>1</v>
      </c>
      <c r="S46" s="4" t="s">
        <v>545</v>
      </c>
      <c r="T46" s="15">
        <v>400000</v>
      </c>
      <c r="U46" s="15">
        <v>1</v>
      </c>
      <c r="V46">
        <v>3</v>
      </c>
      <c r="AN46">
        <f>SUM(V46:AM46)</f>
        <v>3</v>
      </c>
    </row>
    <row r="47">
      <c r="A47" s="4" t="s">
        <v>181</v>
      </c>
      <c r="B47" t="s">
        <v>541</v>
      </c>
      <c r="R47">
        <v>1</v>
      </c>
      <c r="S47" s="4" t="s">
        <v>180</v>
      </c>
      <c r="T47" s="15">
        <v>400000</v>
      </c>
      <c r="U47" s="15">
        <v>2</v>
      </c>
      <c r="V47">
        <v>2</v>
      </c>
      <c r="AN47">
        <f>SUM(V47:AM47)</f>
        <v>2</v>
      </c>
    </row>
    <row r="48">
      <c r="A48" s="4" t="s">
        <v>183</v>
      </c>
      <c r="B48" t="s">
        <v>541</v>
      </c>
      <c r="R48">
        <v>1</v>
      </c>
      <c r="S48" s="4" t="s">
        <v>181</v>
      </c>
      <c r="U48" s="15">
        <v>1</v>
      </c>
      <c r="V48" t="s">
        <v>541</v>
      </c>
      <c r="AN48">
        <f>SUM(V48:AM48)</f>
        <v>0</v>
      </c>
    </row>
    <row r="49">
      <c r="A49" s="4" t="s">
        <v>185</v>
      </c>
      <c r="B49" t="s">
        <v>541</v>
      </c>
      <c r="R49">
        <v>1</v>
      </c>
      <c r="S49" s="4" t="s">
        <v>183</v>
      </c>
      <c r="T49" s="15">
        <v>400000</v>
      </c>
      <c r="U49" s="15">
        <v>2</v>
      </c>
      <c r="V49">
        <v>2</v>
      </c>
      <c r="AN49">
        <f>SUM(V49:AM49)</f>
        <v>2</v>
      </c>
    </row>
    <row r="50" ht="15.6" customHeight="1">
      <c r="A50" s="4" t="s">
        <v>546</v>
      </c>
      <c r="B50" t="s">
        <v>541</v>
      </c>
      <c r="R50">
        <v>1</v>
      </c>
      <c r="S50" s="4" t="s">
        <v>185</v>
      </c>
      <c r="T50" s="15">
        <v>100000</v>
      </c>
      <c r="U50" s="15">
        <v>1</v>
      </c>
      <c r="V50">
        <v>9</v>
      </c>
      <c r="AN50">
        <f>SUM(V50:AM50)</f>
        <v>9</v>
      </c>
    </row>
    <row r="51" ht="28.5" customHeight="1">
      <c r="A51" s="4" t="s">
        <v>547</v>
      </c>
      <c r="B51" t="s">
        <v>541</v>
      </c>
      <c r="R51">
        <v>1</v>
      </c>
      <c r="S51" s="4" t="s">
        <v>546</v>
      </c>
      <c r="T51" s="15">
        <v>40000</v>
      </c>
      <c r="U51" s="15">
        <v>1</v>
      </c>
      <c r="V51">
        <v>23</v>
      </c>
      <c r="AN51">
        <f>SUM(V51:AM51)</f>
        <v>23</v>
      </c>
    </row>
    <row r="52">
      <c r="A52" s="4" t="s">
        <v>548</v>
      </c>
      <c r="B52" t="s">
        <v>541</v>
      </c>
      <c r="R52">
        <v>1</v>
      </c>
      <c r="S52" s="4" t="s">
        <v>547</v>
      </c>
      <c r="T52" s="15">
        <v>400000</v>
      </c>
      <c r="U52" s="15">
        <v>2</v>
      </c>
      <c r="V52">
        <v>2</v>
      </c>
      <c r="AN52">
        <f>SUM(V52:AM52)</f>
        <v>2</v>
      </c>
    </row>
    <row r="53">
      <c r="A53" s="4" t="s">
        <v>549</v>
      </c>
      <c r="B53" t="s">
        <v>541</v>
      </c>
      <c r="R53">
        <v>1</v>
      </c>
      <c r="S53" s="4" t="s">
        <v>548</v>
      </c>
      <c r="T53" s="15">
        <v>100000</v>
      </c>
      <c r="U53" s="15">
        <v>6</v>
      </c>
      <c r="V53">
        <v>2</v>
      </c>
      <c r="AN53">
        <f>SUM(V53:AM53)</f>
        <v>2</v>
      </c>
    </row>
    <row r="54">
      <c r="A54" s="4" t="s">
        <v>550</v>
      </c>
      <c r="B54" t="s">
        <v>540</v>
      </c>
      <c r="R54">
        <v>2</v>
      </c>
      <c r="S54" s="4" t="s">
        <v>549</v>
      </c>
      <c r="T54" s="15">
        <v>100000</v>
      </c>
      <c r="U54" s="15">
        <v>15</v>
      </c>
      <c r="V54">
        <v>1</v>
      </c>
      <c r="AN54">
        <f>SUM(V54:AM54)</f>
        <v>1</v>
      </c>
    </row>
    <row r="55">
      <c r="A55" s="4" t="s">
        <v>551</v>
      </c>
      <c r="B55" t="s">
        <v>552</v>
      </c>
      <c r="R55">
        <v>2</v>
      </c>
      <c r="S55" s="4" t="s">
        <v>550</v>
      </c>
      <c r="T55" s="15">
        <v>100000</v>
      </c>
      <c r="U55" s="15">
        <v>1</v>
      </c>
      <c r="V55">
        <v>8</v>
      </c>
      <c r="AD55">
        <v>2</v>
      </c>
      <c r="AN55">
        <f>SUM(V55:AM55)</f>
        <v>10</v>
      </c>
    </row>
    <row r="56">
      <c r="A56" s="4" t="s">
        <v>553</v>
      </c>
      <c r="B56" t="s">
        <v>539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12</v>
      </c>
      <c r="S56" s="4" t="s">
        <v>551</v>
      </c>
      <c r="T56" s="15">
        <v>400000</v>
      </c>
      <c r="U56" s="15">
        <v>1</v>
      </c>
      <c r="V56">
        <v>2</v>
      </c>
      <c r="AD56">
        <v>1</v>
      </c>
      <c r="AN56">
        <f>SUM(V56:AM56)</f>
        <v>3</v>
      </c>
    </row>
    <row r="57">
      <c r="A57" s="4" t="s">
        <v>554</v>
      </c>
      <c r="B57" t="s">
        <v>540</v>
      </c>
      <c r="R57">
        <v>2</v>
      </c>
      <c r="S57" s="4" t="s">
        <v>553</v>
      </c>
      <c r="T57" s="15">
        <v>400000</v>
      </c>
      <c r="U57" s="15">
        <v>2</v>
      </c>
      <c r="V57">
        <v>1</v>
      </c>
      <c r="Y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1</v>
      </c>
      <c r="AM57">
        <v>1</v>
      </c>
      <c r="AN57">
        <f>SUM(V57:AM57)</f>
        <v>14</v>
      </c>
    </row>
    <row r="58">
      <c r="A58" s="4" t="s">
        <v>555</v>
      </c>
      <c r="B58" t="s">
        <v>540</v>
      </c>
      <c r="R58">
        <v>2</v>
      </c>
      <c r="S58" s="4" t="s">
        <v>554</v>
      </c>
      <c r="T58" s="15">
        <v>400000</v>
      </c>
      <c r="U58" s="15">
        <v>2</v>
      </c>
      <c r="V58">
        <v>1</v>
      </c>
      <c r="AD58">
        <v>1</v>
      </c>
      <c r="AN58">
        <f>SUM(V58:AM58)</f>
        <v>2</v>
      </c>
    </row>
    <row r="59">
      <c r="A59" s="4" t="s">
        <v>195</v>
      </c>
      <c r="B59" t="s">
        <v>541</v>
      </c>
      <c r="R59">
        <v>1</v>
      </c>
      <c r="S59" s="4" t="s">
        <v>555</v>
      </c>
      <c r="T59" s="15">
        <v>400000</v>
      </c>
      <c r="U59" s="15">
        <v>2</v>
      </c>
      <c r="V59">
        <v>1</v>
      </c>
      <c r="AD59">
        <v>1</v>
      </c>
      <c r="AN59">
        <f>SUM(V59:AM59)</f>
        <v>2</v>
      </c>
    </row>
    <row r="60">
      <c r="A60" s="4" t="s">
        <v>197</v>
      </c>
      <c r="B60" t="s">
        <v>541</v>
      </c>
      <c r="R60">
        <v>1</v>
      </c>
      <c r="S60" s="4" t="s">
        <v>195</v>
      </c>
      <c r="U60" s="15">
        <v>1</v>
      </c>
      <c r="V60" t="s">
        <v>541</v>
      </c>
      <c r="AN60">
        <f>SUM(V60:AM60)</f>
        <v>0</v>
      </c>
    </row>
    <row r="61">
      <c r="A61" s="4" t="s">
        <v>199</v>
      </c>
      <c r="B61" t="s">
        <v>540</v>
      </c>
      <c r="R61">
        <v>2</v>
      </c>
      <c r="S61" s="4" t="s">
        <v>197</v>
      </c>
      <c r="T61" s="15">
        <v>40000</v>
      </c>
      <c r="U61" s="15">
        <v>1</v>
      </c>
      <c r="V61">
        <v>23</v>
      </c>
      <c r="AN61">
        <f>SUM(V61:AM61)</f>
        <v>23</v>
      </c>
    </row>
    <row r="62">
      <c r="A62" s="4" t="s">
        <v>200</v>
      </c>
      <c r="B62" t="s">
        <v>540</v>
      </c>
      <c r="R62">
        <v>2</v>
      </c>
      <c r="S62" s="4" t="s">
        <v>199</v>
      </c>
      <c r="U62" s="15">
        <v>1</v>
      </c>
      <c r="V62" t="s">
        <v>540</v>
      </c>
      <c r="AN62">
        <f>SUM(V62:AM62)</f>
        <v>0</v>
      </c>
    </row>
    <row r="63">
      <c r="A63" s="4" t="s">
        <v>556</v>
      </c>
      <c r="B63" t="s">
        <v>540</v>
      </c>
      <c r="R63">
        <v>2</v>
      </c>
      <c r="S63" s="4" t="s">
        <v>200</v>
      </c>
      <c r="T63" s="15">
        <v>400000</v>
      </c>
      <c r="U63" s="15">
        <v>2</v>
      </c>
      <c r="V63">
        <v>1</v>
      </c>
      <c r="AD63">
        <v>1</v>
      </c>
      <c r="AN63">
        <f>SUM(V63:AM63)</f>
        <v>2</v>
      </c>
    </row>
    <row r="64">
      <c r="A64" s="4" t="s">
        <v>557</v>
      </c>
      <c r="B64" t="s">
        <v>541</v>
      </c>
      <c r="R64">
        <v>1</v>
      </c>
      <c r="S64" s="4" t="s">
        <v>556</v>
      </c>
      <c r="T64" s="15">
        <v>400000</v>
      </c>
      <c r="U64" s="15">
        <v>2</v>
      </c>
      <c r="V64">
        <v>1</v>
      </c>
      <c r="AD64">
        <v>1</v>
      </c>
      <c r="AN64">
        <f>SUM(V64:AM64)</f>
        <v>2</v>
      </c>
    </row>
    <row r="65">
      <c r="A65" s="4" t="s">
        <v>211</v>
      </c>
      <c r="B65" t="s">
        <v>541</v>
      </c>
      <c r="R65">
        <v>1</v>
      </c>
      <c r="S65" s="4" t="s">
        <v>478</v>
      </c>
      <c r="T65" s="15">
        <v>400000</v>
      </c>
      <c r="U65" s="15">
        <v>2</v>
      </c>
      <c r="V65">
        <v>2</v>
      </c>
      <c r="AN65">
        <f>SUM(V65:AM65)</f>
        <v>2</v>
      </c>
    </row>
    <row r="66">
      <c r="A66" s="4" t="s">
        <v>207</v>
      </c>
      <c r="B66" t="s">
        <v>540</v>
      </c>
      <c r="R66">
        <v>2</v>
      </c>
      <c r="S66" s="4" t="s">
        <v>211</v>
      </c>
      <c r="T66" s="15">
        <v>400000</v>
      </c>
      <c r="U66" s="15">
        <v>2</v>
      </c>
      <c r="V66">
        <v>2</v>
      </c>
      <c r="AN66">
        <f>SUM(V66:AM66)</f>
        <v>2</v>
      </c>
    </row>
    <row r="67">
      <c r="A67" s="4" t="s">
        <v>208</v>
      </c>
      <c r="B67" t="s">
        <v>541</v>
      </c>
      <c r="R67">
        <v>1</v>
      </c>
      <c r="S67" s="4" t="s">
        <v>207</v>
      </c>
      <c r="T67" s="15">
        <v>400000</v>
      </c>
      <c r="U67" s="15" t="s">
        <v>558</v>
      </c>
      <c r="V67">
        <v>1</v>
      </c>
      <c r="AD67">
        <v>1</v>
      </c>
      <c r="AN67">
        <f>SUM(V67:AM67)</f>
        <v>2</v>
      </c>
    </row>
    <row r="68" ht="16.5" customHeight="1">
      <c r="A68" t="s">
        <v>559</v>
      </c>
      <c r="B68" t="s">
        <v>540</v>
      </c>
      <c r="R68">
        <v>2</v>
      </c>
      <c r="S68" s="4" t="s">
        <v>208</v>
      </c>
      <c r="V68" t="s">
        <v>541</v>
      </c>
      <c r="AN68">
        <f>SUM(V68:AM68)</f>
        <v>0</v>
      </c>
    </row>
    <row r="69" ht="16.5" customHeight="1">
      <c r="A69" t="s">
        <v>560</v>
      </c>
      <c r="B69" t="s">
        <v>561</v>
      </c>
      <c r="S69" t="s">
        <v>559</v>
      </c>
      <c r="T69" s="15">
        <v>400000</v>
      </c>
      <c r="U69" s="15">
        <v>1</v>
      </c>
      <c r="V69">
        <v>2</v>
      </c>
      <c r="AD69">
        <v>1</v>
      </c>
      <c r="AN69">
        <f>SUM(V69:AM69)</f>
        <v>3</v>
      </c>
    </row>
    <row r="70" ht="16.5" customHeight="1">
      <c r="A70" t="s">
        <v>562</v>
      </c>
      <c r="B70" t="s">
        <v>561</v>
      </c>
      <c r="S70" t="s">
        <v>560</v>
      </c>
      <c r="V70" t="s">
        <v>561</v>
      </c>
      <c r="AN70">
        <f>SUM(V70:AM70)</f>
        <v>0</v>
      </c>
    </row>
    <row r="71" ht="16.5" customHeight="1">
      <c r="A71" t="s">
        <v>563</v>
      </c>
      <c r="B71" t="s">
        <v>561</v>
      </c>
      <c r="S71" t="s">
        <v>562</v>
      </c>
      <c r="V71" t="s">
        <v>561</v>
      </c>
      <c r="AN71">
        <f>SUM(V71:AM71)</f>
        <v>0</v>
      </c>
    </row>
    <row r="72" ht="16.5" customHeight="1">
      <c r="A72" t="s">
        <v>564</v>
      </c>
      <c r="B72" t="s">
        <v>561</v>
      </c>
      <c r="S72" t="s">
        <v>563</v>
      </c>
      <c r="V72" t="s">
        <v>561</v>
      </c>
      <c r="AN72">
        <f>SUM(V72:AM72)</f>
        <v>0</v>
      </c>
    </row>
    <row r="73" ht="16.5" customHeight="1">
      <c r="A73" t="s">
        <v>565</v>
      </c>
      <c r="B73" t="s">
        <v>561</v>
      </c>
      <c r="S73" t="s">
        <v>564</v>
      </c>
      <c r="V73" t="s">
        <v>561</v>
      </c>
      <c r="AN73">
        <f>SUM(V73:AM73)</f>
        <v>0</v>
      </c>
    </row>
    <row r="74" ht="16.5" customHeight="1">
      <c r="A74" t="s">
        <v>566</v>
      </c>
      <c r="B74" t="s">
        <v>561</v>
      </c>
      <c r="S74" t="s">
        <v>565</v>
      </c>
      <c r="V74" t="s">
        <v>561</v>
      </c>
      <c r="AN74">
        <f>SUM(V74:AM74)</f>
        <v>0</v>
      </c>
    </row>
    <row r="75" ht="16.5" customHeight="1">
      <c r="A75" t="s">
        <v>567</v>
      </c>
      <c r="B75" t="s">
        <v>561</v>
      </c>
      <c r="S75" t="s">
        <v>566</v>
      </c>
      <c r="V75" t="s">
        <v>561</v>
      </c>
      <c r="AN75">
        <f>SUM(V75:AM75)</f>
        <v>0</v>
      </c>
    </row>
    <row r="76" ht="16.5" customHeight="1">
      <c r="A76" t="s">
        <v>568</v>
      </c>
      <c r="B76" t="s">
        <v>561</v>
      </c>
      <c r="S76" t="s">
        <v>567</v>
      </c>
      <c r="V76" t="s">
        <v>561</v>
      </c>
      <c r="AN76">
        <f>SUM(V76:AM76)</f>
        <v>0</v>
      </c>
    </row>
    <row r="77" ht="16.5" customHeight="1">
      <c r="A77" t="s">
        <v>569</v>
      </c>
      <c r="B77" t="s">
        <v>561</v>
      </c>
      <c r="S77" t="s">
        <v>568</v>
      </c>
      <c r="V77" t="s">
        <v>561</v>
      </c>
      <c r="AN77">
        <f>SUM(V77:AM77)</f>
        <v>0</v>
      </c>
    </row>
    <row r="78">
      <c r="S78" t="s">
        <v>569</v>
      </c>
      <c r="V78" t="s">
        <v>561</v>
      </c>
      <c r="AN78">
        <f>SUM(V78:AM78)</f>
        <v>0</v>
      </c>
    </row>
    <row r="79"/>
  </sheetData>
  <autoFilter ref="A15:A53"/>
  <mergeCells count="171">
    <mergeCell ref="V74:AM74"/>
    <mergeCell ref="V70:AM70"/>
    <mergeCell ref="B76:Q76"/>
    <mergeCell ref="V76:AM76"/>
    <mergeCell ref="B77:Q77"/>
    <mergeCell ref="V77:AM77"/>
    <mergeCell ref="V78:AM78"/>
    <mergeCell ref="V72:AM72"/>
    <mergeCell ref="B73:Q73"/>
    <mergeCell ref="V73:AM73"/>
    <mergeCell ref="B74:Q74"/>
    <mergeCell ref="B65:Q65"/>
    <mergeCell ref="V65:AM65"/>
    <mergeCell ref="B75:Q75"/>
    <mergeCell ref="V75:AM75"/>
    <mergeCell ref="B68:Q68"/>
    <mergeCell ref="V68:AM68"/>
    <mergeCell ref="B69:Q69"/>
    <mergeCell ref="V69:AC69"/>
    <mergeCell ref="AD69:AM69"/>
    <mergeCell ref="B70:Q70"/>
    <mergeCell ref="B60:Q60"/>
    <mergeCell ref="V60:AM60"/>
    <mergeCell ref="V63:AC63"/>
    <mergeCell ref="AD63:AM63"/>
    <mergeCell ref="B64:Q64"/>
    <mergeCell ref="V64:AC64"/>
    <mergeCell ref="AD64:AM64"/>
    <mergeCell ref="AD56:AM56"/>
    <mergeCell ref="V58:AC58"/>
    <mergeCell ref="AD58:AM58"/>
    <mergeCell ref="B59:Q59"/>
    <mergeCell ref="V59:AC59"/>
    <mergeCell ref="AD59:AM59"/>
    <mergeCell ref="B62:Q62"/>
    <mergeCell ref="V62:AC62"/>
    <mergeCell ref="B50:Q50"/>
    <mergeCell ref="V50:AM50"/>
    <mergeCell ref="B54:Q54"/>
    <mergeCell ref="V54:AM54"/>
    <mergeCell ref="B55:Q55"/>
    <mergeCell ref="V55:AC55"/>
    <mergeCell ref="AD55:AM55"/>
    <mergeCell ref="B52:Q52"/>
    <mergeCell ref="V52:AM52"/>
    <mergeCell ref="B53:Q53"/>
    <mergeCell ref="B39:Q39"/>
    <mergeCell ref="V39:AM39"/>
    <mergeCell ref="B42:Q42"/>
    <mergeCell ref="V42:AM42"/>
    <mergeCell ref="B43:Q43"/>
    <mergeCell ref="V43:AM43"/>
    <mergeCell ref="B35:Q35"/>
    <mergeCell ref="V35:AM35"/>
    <mergeCell ref="B37:Q37"/>
    <mergeCell ref="V37:AM37"/>
    <mergeCell ref="B38:Q38"/>
    <mergeCell ref="V38:AM38"/>
    <mergeCell ref="B32:Q32"/>
    <mergeCell ref="V32:AM32"/>
    <mergeCell ref="B33:Q33"/>
    <mergeCell ref="V33:AM33"/>
    <mergeCell ref="B34:Q34"/>
    <mergeCell ref="V34:AM34"/>
    <mergeCell ref="B29:Q29"/>
    <mergeCell ref="V29:AM29"/>
    <mergeCell ref="B30:Q30"/>
    <mergeCell ref="V30:AM30"/>
    <mergeCell ref="B31:Q31"/>
    <mergeCell ref="V31:AM31"/>
    <mergeCell ref="B26:Q26"/>
    <mergeCell ref="V26:AM26"/>
    <mergeCell ref="B27:Q27"/>
    <mergeCell ref="V27:AM27"/>
    <mergeCell ref="B28:Q28"/>
    <mergeCell ref="V28:AM28"/>
    <mergeCell ref="Z18:AC18"/>
    <mergeCell ref="V19:Y19"/>
    <mergeCell ref="Z19:AC19"/>
    <mergeCell ref="B24:Q24"/>
    <mergeCell ref="V24:AC24"/>
    <mergeCell ref="AD24:AM24"/>
    <mergeCell ref="B18:I18"/>
    <mergeCell ref="B19:I19"/>
    <mergeCell ref="V18:Y18"/>
    <mergeCell ref="T3:V3"/>
    <mergeCell ref="T4:V4"/>
    <mergeCell ref="T5:V5"/>
    <mergeCell ref="T6:V6"/>
    <mergeCell ref="T7:V7"/>
    <mergeCell ref="T8:V8"/>
    <mergeCell ref="T9:V9"/>
    <mergeCell ref="T10:V10"/>
    <mergeCell ref="B71:Q71"/>
    <mergeCell ref="V71:AM71"/>
    <mergeCell ref="B72:Q72"/>
    <mergeCell ref="B67:Q67"/>
    <mergeCell ref="V67:AC67"/>
    <mergeCell ref="AD67:AM67"/>
    <mergeCell ref="B66:Q66"/>
    <mergeCell ref="V66:AM66"/>
    <mergeCell ref="AD62:AM62"/>
    <mergeCell ref="B63:Q63"/>
    <mergeCell ref="B61:Q61"/>
    <mergeCell ref="V61:AM61"/>
    <mergeCell ref="B57:Q57"/>
    <mergeCell ref="V57:X57"/>
    <mergeCell ref="Y57:AA57"/>
    <mergeCell ref="B58:Q58"/>
    <mergeCell ref="V53:AM53"/>
    <mergeCell ref="B56:G56"/>
    <mergeCell ref="V56:AC56"/>
    <mergeCell ref="B51:Q51"/>
    <mergeCell ref="V51:AM51"/>
    <mergeCell ref="B46:Q46"/>
    <mergeCell ref="V46:AM46"/>
    <mergeCell ref="B47:Q47"/>
    <mergeCell ref="V47:AM47"/>
    <mergeCell ref="B48:Q48"/>
    <mergeCell ref="V48:AM48"/>
    <mergeCell ref="B49:Q49"/>
    <mergeCell ref="V49:AM49"/>
    <mergeCell ref="B45:Q45"/>
    <mergeCell ref="V45:AM45"/>
    <mergeCell ref="B40:Q40"/>
    <mergeCell ref="V40:AM40"/>
    <mergeCell ref="B41:Q41"/>
    <mergeCell ref="V41:AM41"/>
    <mergeCell ref="B44:Q44"/>
    <mergeCell ref="V44:AM44"/>
    <mergeCell ref="B36:Q36"/>
    <mergeCell ref="V36:AM36"/>
    <mergeCell ref="B22:I22"/>
    <mergeCell ref="B23:I23"/>
    <mergeCell ref="V22:Y22"/>
    <mergeCell ref="Z22:AC22"/>
    <mergeCell ref="V23:Y23"/>
    <mergeCell ref="Z23:AC23"/>
    <mergeCell ref="B25:Q25"/>
    <mergeCell ref="V25:AM25"/>
    <mergeCell ref="B20:I20"/>
    <mergeCell ref="B21:I21"/>
    <mergeCell ref="V20:Y20"/>
    <mergeCell ref="Z20:AC20"/>
    <mergeCell ref="V21:Y21"/>
    <mergeCell ref="Z21:AC21"/>
    <mergeCell ref="B17:I17"/>
    <mergeCell ref="V15:X15"/>
    <mergeCell ref="Y15:AA15"/>
    <mergeCell ref="V16:X16"/>
    <mergeCell ref="Y16:AA16"/>
    <mergeCell ref="V17:Y17"/>
    <mergeCell ref="Z17:AC17"/>
    <mergeCell ref="AJ14:AK14"/>
    <mergeCell ref="AL14:AM14"/>
    <mergeCell ref="B15:C15"/>
    <mergeCell ref="D15:E15"/>
    <mergeCell ref="F15:G15"/>
    <mergeCell ref="H15:I15"/>
    <mergeCell ref="J15:K15"/>
    <mergeCell ref="L15:M15"/>
    <mergeCell ref="N15:O15"/>
    <mergeCell ref="P15:Q15"/>
    <mergeCell ref="AF14:AG14"/>
    <mergeCell ref="AH14:AI14"/>
    <mergeCell ref="X14:Y14"/>
    <mergeCell ref="Z14:AA14"/>
    <mergeCell ref="AB14:AC14"/>
    <mergeCell ref="T11:V11"/>
    <mergeCell ref="V14:W14"/>
    <mergeCell ref="AD14:AE14"/>
  </mergeCells>
  <pageMargins left="0.4724409448818898" right="0.1968503937007874" top="0.2755905511811024" bottom="0.16" header="0.2362204724409449" footer="0.1968503937007874"/>
  <ignoredErrors>
    <ignoredError numberStoredAsText="1" sqref="A1:AN79"/>
  </ignoredErrors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AH85"/>
  <sheetViews>
    <sheetView workbookViewId="0" rightToLeft="0"/>
  </sheetViews>
  <sheetData>
    <row r="1" ht="9.75" customHeight="1"/>
    <row r="2" ht="26.25" customHeight="1">
      <c r="B2" t="s">
        <v>0</v>
      </c>
      <c r="F2" t="s">
        <v>1</v>
      </c>
    </row>
    <row r="3">
      <c r="B3" t="s">
        <v>570</v>
      </c>
      <c r="F3" t="s">
        <v>571</v>
      </c>
    </row>
    <row r="4">
      <c r="B4" t="s">
        <v>572</v>
      </c>
      <c r="O4" t="s">
        <v>573</v>
      </c>
      <c r="Q4" s="1">
        <v>40766</v>
      </c>
    </row>
    <row r="6" ht="33.75" customHeight="1">
      <c r="B6" t="s">
        <v>574</v>
      </c>
      <c r="E6" t="s">
        <v>575</v>
      </c>
      <c r="H6" t="s">
        <v>576</v>
      </c>
      <c r="K6" t="s">
        <v>577</v>
      </c>
      <c r="L6" t="s">
        <v>578</v>
      </c>
      <c r="M6" t="s">
        <v>579</v>
      </c>
      <c r="O6" t="s">
        <v>580</v>
      </c>
      <c r="Q6" t="s">
        <v>581</v>
      </c>
      <c r="S6" t="s">
        <v>582</v>
      </c>
      <c r="T6" t="s">
        <v>583</v>
      </c>
      <c r="U6" t="s">
        <v>581</v>
      </c>
      <c r="W6" t="s">
        <v>584</v>
      </c>
      <c r="Y6" t="s">
        <v>585</v>
      </c>
      <c r="AA6" t="s">
        <v>586</v>
      </c>
      <c r="AC6" t="s">
        <v>587</v>
      </c>
      <c r="AE6" t="s">
        <v>588</v>
      </c>
      <c r="AH6" t="s">
        <v>589</v>
      </c>
    </row>
    <row r="7" ht="6" customHeight="1"/>
    <row r="8">
      <c r="B8" s="16" t="s">
        <v>590</v>
      </c>
      <c r="C8" s="16" t="s">
        <v>591</v>
      </c>
      <c r="E8" s="16" t="s">
        <v>31</v>
      </c>
      <c r="F8" s="16" t="s">
        <v>228</v>
      </c>
      <c r="H8" s="16" t="s">
        <v>31</v>
      </c>
      <c r="I8" s="16" t="s">
        <v>228</v>
      </c>
      <c r="K8" t="s">
        <v>592</v>
      </c>
      <c r="L8" t="s">
        <v>593</v>
      </c>
      <c r="M8" t="s">
        <v>594</v>
      </c>
      <c r="O8" t="s">
        <v>345</v>
      </c>
      <c r="P8" t="s">
        <v>98</v>
      </c>
      <c r="S8" t="s">
        <v>595</v>
      </c>
      <c r="T8" t="s">
        <v>431</v>
      </c>
      <c r="W8" s="2" t="s">
        <v>144</v>
      </c>
      <c r="Y8" t="s">
        <v>596</v>
      </c>
      <c r="AA8" s="2" t="s">
        <v>98</v>
      </c>
      <c r="AC8" s="2" t="s">
        <v>597</v>
      </c>
      <c r="AE8" s="1">
        <v>40765</v>
      </c>
      <c r="AF8" t="s">
        <v>598</v>
      </c>
      <c r="AH8" t="s">
        <v>599</v>
      </c>
    </row>
    <row r="9">
      <c r="B9" s="16" t="s">
        <v>600</v>
      </c>
      <c r="C9" s="16" t="s">
        <v>601</v>
      </c>
      <c r="E9" s="16" t="s">
        <v>32</v>
      </c>
      <c r="F9" s="16" t="s">
        <v>602</v>
      </c>
      <c r="H9" s="16" t="s">
        <v>32</v>
      </c>
      <c r="I9" s="16" t="s">
        <v>602</v>
      </c>
      <c r="K9" t="s">
        <v>603</v>
      </c>
      <c r="L9" t="s">
        <v>604</v>
      </c>
      <c r="M9" t="s">
        <v>605</v>
      </c>
      <c r="O9" t="s">
        <v>606</v>
      </c>
      <c r="P9" t="s">
        <v>98</v>
      </c>
      <c r="S9" t="s">
        <v>607</v>
      </c>
      <c r="T9" t="s">
        <v>431</v>
      </c>
      <c r="W9" t="s">
        <v>608</v>
      </c>
      <c r="Y9" t="s">
        <v>330</v>
      </c>
      <c r="AA9" t="s">
        <v>431</v>
      </c>
      <c r="AC9" t="s">
        <v>609</v>
      </c>
      <c r="AE9" s="1">
        <v>40765</v>
      </c>
      <c r="AF9" t="s">
        <v>610</v>
      </c>
    </row>
    <row r="10">
      <c r="B10" s="16" t="s">
        <v>611</v>
      </c>
      <c r="C10" s="16" t="s">
        <v>612</v>
      </c>
      <c r="E10" s="16" t="s">
        <v>613</v>
      </c>
      <c r="F10" s="16" t="s">
        <v>614</v>
      </c>
      <c r="H10" s="16" t="s">
        <v>613</v>
      </c>
      <c r="I10" s="16" t="s">
        <v>614</v>
      </c>
      <c r="K10" t="s">
        <v>615</v>
      </c>
      <c r="L10" t="s">
        <v>616</v>
      </c>
      <c r="M10" t="s">
        <v>617</v>
      </c>
      <c r="O10" t="s">
        <v>618</v>
      </c>
      <c r="P10" t="s">
        <v>98</v>
      </c>
      <c r="S10" t="s">
        <v>619</v>
      </c>
      <c r="T10" t="s">
        <v>431</v>
      </c>
      <c r="W10" t="s">
        <v>620</v>
      </c>
      <c r="AA10" t="s">
        <v>333</v>
      </c>
      <c r="AC10" t="s">
        <v>621</v>
      </c>
      <c r="AE10" s="1">
        <v>40765</v>
      </c>
      <c r="AF10" t="s">
        <v>622</v>
      </c>
    </row>
    <row r="11">
      <c r="B11" s="16" t="s">
        <v>623</v>
      </c>
      <c r="C11" s="16" t="s">
        <v>624</v>
      </c>
      <c r="E11" s="16" t="s">
        <v>625</v>
      </c>
      <c r="F11" s="16" t="s">
        <v>626</v>
      </c>
      <c r="H11" s="16" t="s">
        <v>625</v>
      </c>
      <c r="I11" s="16" t="s">
        <v>626</v>
      </c>
      <c r="K11" t="s">
        <v>627</v>
      </c>
      <c r="L11" t="s">
        <v>628</v>
      </c>
      <c r="M11" t="s">
        <v>629</v>
      </c>
      <c r="O11" t="s">
        <v>630</v>
      </c>
      <c r="P11" t="s">
        <v>98</v>
      </c>
      <c r="S11" t="s">
        <v>631</v>
      </c>
      <c r="T11" t="s">
        <v>431</v>
      </c>
      <c r="W11" t="s">
        <v>632</v>
      </c>
      <c r="AA11" t="s">
        <v>589</v>
      </c>
      <c r="AE11" s="1">
        <v>40765</v>
      </c>
      <c r="AF11" t="s">
        <v>633</v>
      </c>
    </row>
    <row r="12">
      <c r="B12" s="16" t="s">
        <v>634</v>
      </c>
      <c r="C12" s="16" t="s">
        <v>635</v>
      </c>
      <c r="E12" s="16" t="s">
        <v>617</v>
      </c>
      <c r="F12" s="16" t="s">
        <v>636</v>
      </c>
      <c r="H12" s="16" t="s">
        <v>605</v>
      </c>
      <c r="I12" s="16" t="s">
        <v>637</v>
      </c>
      <c r="K12" t="s">
        <v>638</v>
      </c>
      <c r="L12" t="s">
        <v>639</v>
      </c>
      <c r="M12" t="s">
        <v>640</v>
      </c>
      <c r="O12" t="s">
        <v>420</v>
      </c>
      <c r="P12" t="s">
        <v>98</v>
      </c>
      <c r="S12" t="s">
        <v>641</v>
      </c>
      <c r="T12" t="s">
        <v>431</v>
      </c>
      <c r="W12" t="s">
        <v>642</v>
      </c>
      <c r="AE12" s="1">
        <v>40766</v>
      </c>
      <c r="AF12" t="s">
        <v>643</v>
      </c>
    </row>
    <row r="13">
      <c r="B13" s="16" t="s">
        <v>644</v>
      </c>
      <c r="C13" s="16" t="s">
        <v>645</v>
      </c>
      <c r="E13" s="16" t="s">
        <v>629</v>
      </c>
      <c r="F13" s="16" t="s">
        <v>646</v>
      </c>
      <c r="H13" s="16" t="s">
        <v>647</v>
      </c>
      <c r="I13" s="16" t="s">
        <v>648</v>
      </c>
      <c r="K13" t="s">
        <v>649</v>
      </c>
      <c r="L13" t="s">
        <v>650</v>
      </c>
      <c r="M13" t="s">
        <v>31</v>
      </c>
      <c r="O13" t="s">
        <v>651</v>
      </c>
      <c r="P13" t="s">
        <v>98</v>
      </c>
      <c r="S13" t="s">
        <v>432</v>
      </c>
      <c r="T13" t="s">
        <v>431</v>
      </c>
      <c r="W13" t="s">
        <v>652</v>
      </c>
      <c r="AE13" s="1">
        <v>40766</v>
      </c>
      <c r="AF13" t="s">
        <v>653</v>
      </c>
    </row>
    <row r="14">
      <c r="B14" s="16" t="s">
        <v>654</v>
      </c>
      <c r="C14" s="16" t="s">
        <v>655</v>
      </c>
      <c r="E14" s="16" t="s">
        <v>656</v>
      </c>
      <c r="F14" s="16" t="s">
        <v>657</v>
      </c>
      <c r="H14" s="16" t="s">
        <v>617</v>
      </c>
      <c r="I14" s="16" t="s">
        <v>636</v>
      </c>
      <c r="K14" t="s">
        <v>658</v>
      </c>
      <c r="L14" t="s">
        <v>659</v>
      </c>
      <c r="M14" t="s">
        <v>660</v>
      </c>
      <c r="O14" t="s">
        <v>661</v>
      </c>
      <c r="P14" t="s">
        <v>98</v>
      </c>
      <c r="S14" t="s">
        <v>662</v>
      </c>
      <c r="T14" t="s">
        <v>431</v>
      </c>
      <c r="W14" t="s">
        <v>663</v>
      </c>
      <c r="AE14" s="1">
        <v>40766</v>
      </c>
      <c r="AF14" t="s">
        <v>664</v>
      </c>
    </row>
    <row r="15">
      <c r="B15" s="16" t="s">
        <v>665</v>
      </c>
      <c r="C15" s="16" t="s">
        <v>666</v>
      </c>
      <c r="E15" s="16" t="s">
        <v>667</v>
      </c>
      <c r="F15" s="16" t="s">
        <v>668</v>
      </c>
      <c r="H15" s="16" t="s">
        <v>629</v>
      </c>
      <c r="I15" s="16" t="s">
        <v>646</v>
      </c>
      <c r="K15" t="s">
        <v>669</v>
      </c>
      <c r="L15" t="s">
        <v>670</v>
      </c>
      <c r="M15" t="s">
        <v>667</v>
      </c>
      <c r="O15" t="s">
        <v>671</v>
      </c>
      <c r="P15" t="s">
        <v>98</v>
      </c>
      <c r="S15" t="s">
        <v>672</v>
      </c>
      <c r="T15" t="s">
        <v>431</v>
      </c>
      <c r="W15" t="s">
        <v>673</v>
      </c>
      <c r="AE15" s="1">
        <v>40780</v>
      </c>
      <c r="AF15" t="s">
        <v>674</v>
      </c>
    </row>
    <row r="16">
      <c r="B16" s="16" t="s">
        <v>675</v>
      </c>
      <c r="C16" s="16" t="s">
        <v>676</v>
      </c>
      <c r="E16" s="16" t="s">
        <v>677</v>
      </c>
      <c r="F16" s="16" t="s">
        <v>678</v>
      </c>
      <c r="H16" t="s">
        <v>660</v>
      </c>
      <c r="I16" t="s">
        <v>679</v>
      </c>
      <c r="K16" t="s">
        <v>680</v>
      </c>
      <c r="L16" t="s">
        <v>681</v>
      </c>
      <c r="M16" t="s">
        <v>656</v>
      </c>
      <c r="O16" t="s">
        <v>407</v>
      </c>
      <c r="P16" t="s">
        <v>98</v>
      </c>
      <c r="S16" t="s">
        <v>682</v>
      </c>
      <c r="T16" t="s">
        <v>431</v>
      </c>
      <c r="W16" s="2" t="s">
        <v>683</v>
      </c>
      <c r="AE16" s="1">
        <v>40780</v>
      </c>
      <c r="AF16" t="s">
        <v>684</v>
      </c>
    </row>
    <row r="17">
      <c r="B17" s="16" t="s">
        <v>685</v>
      </c>
      <c r="C17" s="16" t="s">
        <v>686</v>
      </c>
      <c r="E17" s="16" t="s">
        <v>687</v>
      </c>
      <c r="F17" s="16" t="s">
        <v>688</v>
      </c>
      <c r="H17" t="s">
        <v>640</v>
      </c>
      <c r="I17" t="s">
        <v>689</v>
      </c>
      <c r="K17" t="s">
        <v>422</v>
      </c>
      <c r="L17" t="s">
        <v>690</v>
      </c>
      <c r="M17" t="s">
        <v>625</v>
      </c>
      <c r="O17" t="s">
        <v>691</v>
      </c>
      <c r="P17" t="s">
        <v>98</v>
      </c>
      <c r="S17" t="s">
        <v>692</v>
      </c>
      <c r="T17" t="s">
        <v>431</v>
      </c>
      <c r="W17" t="s">
        <v>693</v>
      </c>
    </row>
    <row r="18">
      <c r="B18" s="16" t="s">
        <v>694</v>
      </c>
      <c r="C18" s="16" t="s">
        <v>695</v>
      </c>
      <c r="E18" s="16" t="s">
        <v>696</v>
      </c>
      <c r="F18" s="16" t="s">
        <v>697</v>
      </c>
      <c r="H18" s="16" t="s">
        <v>656</v>
      </c>
      <c r="I18" s="16" t="s">
        <v>698</v>
      </c>
      <c r="K18" t="s">
        <v>486</v>
      </c>
      <c r="L18" t="s">
        <v>699</v>
      </c>
      <c r="M18" t="s">
        <v>700</v>
      </c>
      <c r="O18" t="s">
        <v>701</v>
      </c>
      <c r="P18" t="s">
        <v>98</v>
      </c>
      <c r="S18" t="s">
        <v>702</v>
      </c>
      <c r="T18" t="s">
        <v>431</v>
      </c>
      <c r="W18" t="s">
        <v>703</v>
      </c>
    </row>
    <row r="19">
      <c r="B19" s="16" t="s">
        <v>704</v>
      </c>
      <c r="C19" s="16" t="s">
        <v>705</v>
      </c>
      <c r="E19" s="16" t="s">
        <v>700</v>
      </c>
      <c r="F19" s="16" t="s">
        <v>706</v>
      </c>
      <c r="H19" s="16" t="s">
        <v>667</v>
      </c>
      <c r="I19" s="16" t="s">
        <v>668</v>
      </c>
      <c r="K19" t="s">
        <v>489</v>
      </c>
      <c r="L19" t="s">
        <v>707</v>
      </c>
      <c r="M19" t="s">
        <v>31</v>
      </c>
      <c r="O19" t="s">
        <v>708</v>
      </c>
      <c r="P19" t="s">
        <v>98</v>
      </c>
      <c r="S19" t="s">
        <v>709</v>
      </c>
      <c r="T19" t="s">
        <v>431</v>
      </c>
      <c r="W19" t="s">
        <v>710</v>
      </c>
    </row>
    <row r="20">
      <c r="B20" s="16" t="s">
        <v>711</v>
      </c>
      <c r="C20" s="16" t="s">
        <v>712</v>
      </c>
      <c r="E20" s="16" t="s">
        <v>594</v>
      </c>
      <c r="F20" s="16" t="s">
        <v>713</v>
      </c>
      <c r="H20" s="16" t="s">
        <v>714</v>
      </c>
      <c r="I20" s="16" t="s">
        <v>715</v>
      </c>
      <c r="K20" t="s">
        <v>716</v>
      </c>
      <c r="L20" t="s">
        <v>717</v>
      </c>
      <c r="M20" t="s">
        <v>718</v>
      </c>
      <c r="O20" t="s">
        <v>719</v>
      </c>
      <c r="P20" t="s">
        <v>98</v>
      </c>
      <c r="S20" t="s">
        <v>720</v>
      </c>
      <c r="T20" t="s">
        <v>431</v>
      </c>
      <c r="W20" t="s">
        <v>721</v>
      </c>
    </row>
    <row r="21">
      <c r="B21" s="16" t="s">
        <v>722</v>
      </c>
      <c r="C21" s="16" t="s">
        <v>723</v>
      </c>
      <c r="E21" s="16" t="s">
        <v>724</v>
      </c>
      <c r="F21" s="16" t="s">
        <v>725</v>
      </c>
      <c r="H21" s="16" t="s">
        <v>677</v>
      </c>
      <c r="I21" s="16" t="s">
        <v>678</v>
      </c>
      <c r="K21" t="s">
        <v>726</v>
      </c>
      <c r="L21" t="s">
        <v>727</v>
      </c>
      <c r="M21" t="s">
        <v>31</v>
      </c>
      <c r="O21" t="s">
        <v>728</v>
      </c>
      <c r="P21" t="s">
        <v>98</v>
      </c>
      <c r="S21" t="s">
        <v>729</v>
      </c>
      <c r="T21" t="s">
        <v>431</v>
      </c>
      <c r="W21" t="s">
        <v>730</v>
      </c>
    </row>
    <row r="22">
      <c r="B22" s="16" t="s">
        <v>731</v>
      </c>
      <c r="C22" s="16" t="s">
        <v>732</v>
      </c>
      <c r="E22" s="16" t="s">
        <v>733</v>
      </c>
      <c r="F22" s="16" t="s">
        <v>734</v>
      </c>
      <c r="H22" s="16" t="s">
        <v>687</v>
      </c>
      <c r="I22" s="16" t="s">
        <v>688</v>
      </c>
      <c r="K22" t="s">
        <v>735</v>
      </c>
      <c r="L22" t="s">
        <v>736</v>
      </c>
      <c r="M22" t="s">
        <v>31</v>
      </c>
      <c r="O22" t="s">
        <v>737</v>
      </c>
      <c r="P22" t="s">
        <v>98</v>
      </c>
      <c r="S22" t="s">
        <v>738</v>
      </c>
      <c r="T22" t="s">
        <v>431</v>
      </c>
      <c r="W22" t="s">
        <v>621</v>
      </c>
    </row>
    <row r="23">
      <c r="B23" s="16" t="s">
        <v>739</v>
      </c>
      <c r="C23" s="16" t="s">
        <v>740</v>
      </c>
      <c r="E23" s="16" t="s">
        <v>741</v>
      </c>
      <c r="F23" s="16" t="s">
        <v>742</v>
      </c>
      <c r="H23" s="16" t="s">
        <v>696</v>
      </c>
      <c r="I23" s="16" t="s">
        <v>697</v>
      </c>
      <c r="K23" t="s">
        <v>743</v>
      </c>
      <c r="L23" t="s">
        <v>744</v>
      </c>
      <c r="M23" t="s">
        <v>31</v>
      </c>
      <c r="O23" t="s">
        <v>745</v>
      </c>
      <c r="P23" t="s">
        <v>98</v>
      </c>
      <c r="S23" t="s">
        <v>746</v>
      </c>
      <c r="T23" t="s">
        <v>431</v>
      </c>
      <c r="W23" t="s">
        <v>609</v>
      </c>
    </row>
    <row r="24">
      <c r="B24" s="16" t="s">
        <v>747</v>
      </c>
      <c r="C24" s="16" t="s">
        <v>748</v>
      </c>
      <c r="E24" s="16" t="s">
        <v>749</v>
      </c>
      <c r="F24" s="16" t="s">
        <v>750</v>
      </c>
      <c r="H24" s="16" t="s">
        <v>700</v>
      </c>
      <c r="I24" s="16" t="s">
        <v>706</v>
      </c>
      <c r="K24" t="s">
        <v>751</v>
      </c>
      <c r="L24" t="s">
        <v>752</v>
      </c>
      <c r="M24" t="s">
        <v>31</v>
      </c>
      <c r="O24" t="s">
        <v>753</v>
      </c>
      <c r="P24" t="s">
        <v>98</v>
      </c>
      <c r="S24" t="s">
        <v>754</v>
      </c>
      <c r="T24" t="s">
        <v>431</v>
      </c>
      <c r="W24" t="s">
        <v>755</v>
      </c>
    </row>
    <row r="25">
      <c r="B25" s="16" t="s">
        <v>756</v>
      </c>
      <c r="C25" s="16" t="s">
        <v>757</v>
      </c>
      <c r="E25" s="16" t="s">
        <v>33</v>
      </c>
      <c r="F25" s="16" t="s">
        <v>758</v>
      </c>
      <c r="H25" s="16" t="s">
        <v>594</v>
      </c>
      <c r="I25" s="16" t="s">
        <v>713</v>
      </c>
      <c r="K25" t="s">
        <v>759</v>
      </c>
      <c r="L25" t="s">
        <v>760</v>
      </c>
      <c r="M25" t="s">
        <v>613</v>
      </c>
      <c r="O25" t="s">
        <v>761</v>
      </c>
      <c r="P25" t="s">
        <v>98</v>
      </c>
      <c r="S25" t="s">
        <v>762</v>
      </c>
      <c r="T25" t="s">
        <v>431</v>
      </c>
      <c r="W25" t="s">
        <v>763</v>
      </c>
    </row>
    <row r="26">
      <c r="B26" s="16" t="s">
        <v>764</v>
      </c>
      <c r="C26" s="16" t="s">
        <v>765</v>
      </c>
      <c r="E26" s="16" t="s">
        <v>766</v>
      </c>
      <c r="F26" s="16" t="s">
        <v>767</v>
      </c>
      <c r="H26" s="16" t="s">
        <v>724</v>
      </c>
      <c r="I26" s="16" t="s">
        <v>725</v>
      </c>
      <c r="K26" t="s">
        <v>768</v>
      </c>
      <c r="L26" t="s">
        <v>769</v>
      </c>
      <c r="M26" t="s">
        <v>749</v>
      </c>
      <c r="O26" t="s">
        <v>770</v>
      </c>
      <c r="P26" t="s">
        <v>98</v>
      </c>
      <c r="S26" t="s">
        <v>771</v>
      </c>
      <c r="T26" t="s">
        <v>431</v>
      </c>
      <c r="W26" t="s">
        <v>772</v>
      </c>
    </row>
    <row r="27">
      <c r="B27" s="16" t="s">
        <v>773</v>
      </c>
      <c r="C27" s="16" t="s">
        <v>774</v>
      </c>
      <c r="E27" s="16" t="s">
        <v>775</v>
      </c>
      <c r="F27" s="16" t="s">
        <v>776</v>
      </c>
      <c r="H27" s="16" t="s">
        <v>777</v>
      </c>
      <c r="I27" s="16" t="s">
        <v>778</v>
      </c>
      <c r="K27" t="s">
        <v>779</v>
      </c>
      <c r="L27" t="s">
        <v>780</v>
      </c>
      <c r="M27" t="s">
        <v>741</v>
      </c>
      <c r="O27" t="s">
        <v>781</v>
      </c>
      <c r="P27" t="s">
        <v>98</v>
      </c>
      <c r="S27" t="s">
        <v>782</v>
      </c>
      <c r="T27" t="s">
        <v>431</v>
      </c>
      <c r="W27" t="s">
        <v>783</v>
      </c>
    </row>
    <row r="28">
      <c r="B28" s="16" t="s">
        <v>784</v>
      </c>
      <c r="C28" s="16" t="s">
        <v>785</v>
      </c>
      <c r="E28" s="16" t="s">
        <v>786</v>
      </c>
      <c r="F28" s="16" t="s">
        <v>787</v>
      </c>
      <c r="H28" s="16" t="s">
        <v>733</v>
      </c>
      <c r="I28" s="16" t="s">
        <v>788</v>
      </c>
      <c r="K28" t="s">
        <v>789</v>
      </c>
      <c r="L28" t="s">
        <v>790</v>
      </c>
      <c r="M28" t="s">
        <v>791</v>
      </c>
      <c r="O28" t="s">
        <v>792</v>
      </c>
      <c r="P28" t="s">
        <v>98</v>
      </c>
      <c r="S28" t="s">
        <v>793</v>
      </c>
      <c r="T28" t="s">
        <v>431</v>
      </c>
    </row>
    <row r="29">
      <c r="B29" s="16" t="s">
        <v>794</v>
      </c>
      <c r="C29" s="16" t="s">
        <v>795</v>
      </c>
      <c r="E29" s="16" t="s">
        <v>796</v>
      </c>
      <c r="F29" s="16" t="s">
        <v>797</v>
      </c>
      <c r="H29" s="16" t="s">
        <v>741</v>
      </c>
      <c r="I29" s="16" t="s">
        <v>798</v>
      </c>
      <c r="K29" t="s">
        <v>799</v>
      </c>
      <c r="L29" t="s">
        <v>800</v>
      </c>
      <c r="M29" t="s">
        <v>31</v>
      </c>
      <c r="O29" t="s">
        <v>801</v>
      </c>
      <c r="P29" t="s">
        <v>98</v>
      </c>
      <c r="S29" t="s">
        <v>802</v>
      </c>
      <c r="T29" t="s">
        <v>431</v>
      </c>
    </row>
    <row r="30">
      <c r="B30" s="16" t="s">
        <v>803</v>
      </c>
      <c r="C30" s="16" t="s">
        <v>804</v>
      </c>
      <c r="E30" s="16" t="s">
        <v>805</v>
      </c>
      <c r="F30" s="16" t="s">
        <v>806</v>
      </c>
      <c r="H30" s="16" t="s">
        <v>807</v>
      </c>
      <c r="I30" s="16" t="s">
        <v>808</v>
      </c>
      <c r="K30" t="s">
        <v>809</v>
      </c>
      <c r="L30" t="s">
        <v>810</v>
      </c>
      <c r="M30" t="s">
        <v>811</v>
      </c>
      <c r="O30" t="s">
        <v>433</v>
      </c>
      <c r="P30" t="s">
        <v>98</v>
      </c>
      <c r="S30" t="s">
        <v>812</v>
      </c>
      <c r="T30" t="s">
        <v>431</v>
      </c>
    </row>
    <row r="31" ht="15" customHeight="1">
      <c r="B31" s="16" t="s">
        <v>813</v>
      </c>
      <c r="C31" s="16" t="s">
        <v>814</v>
      </c>
      <c r="E31" s="16" t="s">
        <v>815</v>
      </c>
      <c r="F31" s="16" t="s">
        <v>816</v>
      </c>
      <c r="H31" s="16" t="s">
        <v>749</v>
      </c>
      <c r="I31" s="16" t="s">
        <v>817</v>
      </c>
      <c r="K31" t="s">
        <v>818</v>
      </c>
      <c r="L31" t="s">
        <v>819</v>
      </c>
      <c r="M31" t="s">
        <v>807</v>
      </c>
      <c r="O31" t="s">
        <v>820</v>
      </c>
      <c r="P31" t="s">
        <v>98</v>
      </c>
      <c r="S31" t="s">
        <v>821</v>
      </c>
      <c r="T31" t="s">
        <v>431</v>
      </c>
    </row>
    <row r="32">
      <c r="B32" s="16" t="s">
        <v>822</v>
      </c>
      <c r="C32" s="16" t="s">
        <v>823</v>
      </c>
      <c r="E32" s="16" t="s">
        <v>824</v>
      </c>
      <c r="F32" s="16" t="s">
        <v>825</v>
      </c>
      <c r="H32" s="16" t="s">
        <v>791</v>
      </c>
      <c r="I32" s="16" t="s">
        <v>826</v>
      </c>
      <c r="K32" t="s">
        <v>827</v>
      </c>
      <c r="L32" t="s">
        <v>828</v>
      </c>
      <c r="M32" t="s">
        <v>31</v>
      </c>
      <c r="O32" t="s">
        <v>829</v>
      </c>
      <c r="P32" t="s">
        <v>98</v>
      </c>
      <c r="S32" t="s">
        <v>830</v>
      </c>
      <c r="T32" t="s">
        <v>431</v>
      </c>
    </row>
    <row r="33">
      <c r="B33" s="16" t="s">
        <v>831</v>
      </c>
      <c r="C33" s="16" t="s">
        <v>832</v>
      </c>
      <c r="E33" s="16" t="s">
        <v>833</v>
      </c>
      <c r="F33" s="16" t="s">
        <v>834</v>
      </c>
      <c r="H33" s="16" t="s">
        <v>811</v>
      </c>
      <c r="I33" s="16" t="s">
        <v>835</v>
      </c>
      <c r="K33" t="s">
        <v>290</v>
      </c>
      <c r="L33" t="s">
        <v>836</v>
      </c>
      <c r="M33" t="s">
        <v>33</v>
      </c>
      <c r="O33" t="s">
        <v>837</v>
      </c>
      <c r="P33" t="s">
        <v>98</v>
      </c>
      <c r="S33" t="s">
        <v>838</v>
      </c>
      <c r="T33" t="s">
        <v>431</v>
      </c>
    </row>
    <row r="34">
      <c r="B34" s="16" t="s">
        <v>839</v>
      </c>
      <c r="C34" s="16" t="s">
        <v>840</v>
      </c>
      <c r="E34" s="16" t="s">
        <v>841</v>
      </c>
      <c r="F34" s="16" t="s">
        <v>842</v>
      </c>
      <c r="H34" s="16" t="s">
        <v>33</v>
      </c>
      <c r="I34" s="16" t="s">
        <v>843</v>
      </c>
      <c r="K34" t="s">
        <v>844</v>
      </c>
      <c r="L34" t="s">
        <v>845</v>
      </c>
      <c r="M34" t="s">
        <v>846</v>
      </c>
      <c r="O34" t="s">
        <v>847</v>
      </c>
      <c r="P34" t="s">
        <v>98</v>
      </c>
      <c r="S34" t="s">
        <v>484</v>
      </c>
      <c r="T34" t="s">
        <v>431</v>
      </c>
    </row>
    <row r="35">
      <c r="B35" s="16" t="s">
        <v>848</v>
      </c>
      <c r="C35" s="16" t="s">
        <v>849</v>
      </c>
      <c r="E35" s="16" t="s">
        <v>850</v>
      </c>
      <c r="F35" s="16" t="s">
        <v>851</v>
      </c>
      <c r="H35" s="16" t="s">
        <v>846</v>
      </c>
      <c r="I35" s="16" t="s">
        <v>852</v>
      </c>
      <c r="K35" t="s">
        <v>853</v>
      </c>
      <c r="L35" t="s">
        <v>854</v>
      </c>
      <c r="M35" t="s">
        <v>677</v>
      </c>
      <c r="O35" t="s">
        <v>855</v>
      </c>
      <c r="P35" t="s">
        <v>98</v>
      </c>
      <c r="S35" t="s">
        <v>856</v>
      </c>
      <c r="T35" t="s">
        <v>431</v>
      </c>
    </row>
    <row r="36">
      <c r="B36" s="16" t="s">
        <v>857</v>
      </c>
      <c r="C36" s="16" t="s">
        <v>858</v>
      </c>
      <c r="E36" s="16" t="s">
        <v>859</v>
      </c>
      <c r="F36" s="16" t="s">
        <v>860</v>
      </c>
      <c r="H36" s="16" t="s">
        <v>766</v>
      </c>
      <c r="I36" s="16" t="s">
        <v>861</v>
      </c>
      <c r="K36" t="s">
        <v>862</v>
      </c>
      <c r="L36" t="s">
        <v>863</v>
      </c>
      <c r="M36" t="s">
        <v>777</v>
      </c>
      <c r="O36" t="s">
        <v>331</v>
      </c>
      <c r="P36" t="s">
        <v>98</v>
      </c>
      <c r="S36" t="s">
        <v>864</v>
      </c>
      <c r="T36" t="s">
        <v>431</v>
      </c>
    </row>
    <row r="37">
      <c r="B37" s="16" t="s">
        <v>865</v>
      </c>
      <c r="C37" s="16" t="s">
        <v>866</v>
      </c>
      <c r="E37" s="16" t="s">
        <v>867</v>
      </c>
      <c r="F37" s="16" t="s">
        <v>868</v>
      </c>
      <c r="H37" s="16" t="s">
        <v>869</v>
      </c>
      <c r="I37" s="16" t="s">
        <v>870</v>
      </c>
      <c r="K37" t="s">
        <v>871</v>
      </c>
      <c r="L37" t="s">
        <v>872</v>
      </c>
      <c r="M37" t="s">
        <v>873</v>
      </c>
      <c r="O37" t="s">
        <v>874</v>
      </c>
      <c r="P37" t="s">
        <v>98</v>
      </c>
      <c r="S37" t="s">
        <v>875</v>
      </c>
      <c r="T37" t="s">
        <v>431</v>
      </c>
    </row>
    <row r="38">
      <c r="B38" s="16" t="s">
        <v>876</v>
      </c>
      <c r="C38" s="16" t="s">
        <v>866</v>
      </c>
      <c r="E38" s="16" t="s">
        <v>877</v>
      </c>
      <c r="F38" s="16" t="s">
        <v>878</v>
      </c>
      <c r="H38" s="16" t="s">
        <v>873</v>
      </c>
      <c r="I38" s="16" t="s">
        <v>879</v>
      </c>
      <c r="K38" t="s">
        <v>880</v>
      </c>
      <c r="L38" t="s">
        <v>881</v>
      </c>
      <c r="M38" t="s">
        <v>687</v>
      </c>
      <c r="O38" t="s">
        <v>882</v>
      </c>
      <c r="P38" t="s">
        <v>98</v>
      </c>
      <c r="S38" t="s">
        <v>883</v>
      </c>
      <c r="T38" t="s">
        <v>431</v>
      </c>
    </row>
    <row r="39">
      <c r="B39" s="16" t="s">
        <v>884</v>
      </c>
      <c r="C39" s="16" t="s">
        <v>885</v>
      </c>
      <c r="E39" s="16" t="s">
        <v>886</v>
      </c>
      <c r="F39" s="16" t="s">
        <v>887</v>
      </c>
      <c r="H39" s="16" t="s">
        <v>888</v>
      </c>
      <c r="I39" s="16" t="s">
        <v>889</v>
      </c>
      <c r="K39" t="s">
        <v>890</v>
      </c>
      <c r="L39" t="s">
        <v>891</v>
      </c>
      <c r="M39" t="s">
        <v>869</v>
      </c>
      <c r="O39" t="s">
        <v>892</v>
      </c>
      <c r="P39" t="s">
        <v>98</v>
      </c>
      <c r="S39" t="s">
        <v>893</v>
      </c>
      <c r="T39" t="s">
        <v>431</v>
      </c>
    </row>
    <row r="40">
      <c r="B40" s="16" t="s">
        <v>894</v>
      </c>
      <c r="C40" s="16" t="s">
        <v>895</v>
      </c>
      <c r="E40" s="16" t="s">
        <v>896</v>
      </c>
      <c r="F40" s="16" t="s">
        <v>897</v>
      </c>
      <c r="H40" s="16" t="s">
        <v>898</v>
      </c>
      <c r="I40" s="16" t="s">
        <v>899</v>
      </c>
      <c r="K40" t="s">
        <v>900</v>
      </c>
      <c r="L40" t="s">
        <v>901</v>
      </c>
      <c r="M40" t="s">
        <v>31</v>
      </c>
      <c r="O40" t="s">
        <v>902</v>
      </c>
      <c r="P40" t="s">
        <v>98</v>
      </c>
      <c r="S40" t="s">
        <v>903</v>
      </c>
      <c r="T40" t="s">
        <v>431</v>
      </c>
    </row>
    <row r="41">
      <c r="B41" s="16" t="s">
        <v>904</v>
      </c>
      <c r="C41" s="16" t="s">
        <v>905</v>
      </c>
      <c r="H41" s="16" t="s">
        <v>906</v>
      </c>
      <c r="I41" s="16" t="s">
        <v>907</v>
      </c>
      <c r="K41" t="s">
        <v>908</v>
      </c>
      <c r="L41" t="s">
        <v>909</v>
      </c>
      <c r="M41" t="s">
        <v>786</v>
      </c>
      <c r="O41" t="s">
        <v>910</v>
      </c>
      <c r="P41" t="s">
        <v>98</v>
      </c>
      <c r="S41" t="s">
        <v>911</v>
      </c>
      <c r="T41" t="s">
        <v>431</v>
      </c>
    </row>
    <row r="42">
      <c r="B42" s="16" t="s">
        <v>912</v>
      </c>
      <c r="C42" s="16" t="s">
        <v>913</v>
      </c>
      <c r="H42" s="16" t="s">
        <v>775</v>
      </c>
      <c r="I42" s="16" t="s">
        <v>776</v>
      </c>
      <c r="K42" t="s">
        <v>914</v>
      </c>
      <c r="L42" t="s">
        <v>915</v>
      </c>
      <c r="M42" t="s">
        <v>31</v>
      </c>
      <c r="O42" t="s">
        <v>916</v>
      </c>
      <c r="P42" t="s">
        <v>98</v>
      </c>
    </row>
    <row r="43">
      <c r="B43" s="16" t="s">
        <v>917</v>
      </c>
      <c r="C43" s="16" t="s">
        <v>918</v>
      </c>
      <c r="H43" s="16" t="s">
        <v>786</v>
      </c>
      <c r="I43" s="16" t="s">
        <v>919</v>
      </c>
      <c r="K43" t="s">
        <v>920</v>
      </c>
      <c r="L43" t="s">
        <v>921</v>
      </c>
      <c r="M43" t="s">
        <v>888</v>
      </c>
      <c r="O43" t="s">
        <v>922</v>
      </c>
      <c r="P43" t="s">
        <v>98</v>
      </c>
    </row>
    <row r="44">
      <c r="B44" s="16" t="s">
        <v>923</v>
      </c>
      <c r="C44" s="16" t="s">
        <v>924</v>
      </c>
      <c r="H44" s="16" t="s">
        <v>796</v>
      </c>
      <c r="I44" s="16" t="s">
        <v>797</v>
      </c>
      <c r="K44" t="s">
        <v>925</v>
      </c>
      <c r="L44" t="s">
        <v>926</v>
      </c>
      <c r="M44" t="s">
        <v>906</v>
      </c>
      <c r="O44" t="s">
        <v>927</v>
      </c>
      <c r="P44" t="s">
        <v>98</v>
      </c>
    </row>
    <row r="45">
      <c r="B45" s="16" t="s">
        <v>928</v>
      </c>
      <c r="C45" s="16" t="s">
        <v>929</v>
      </c>
      <c r="H45" s="16" t="s">
        <v>930</v>
      </c>
      <c r="I45" s="16" t="s">
        <v>931</v>
      </c>
      <c r="K45" t="s">
        <v>932</v>
      </c>
      <c r="L45" t="s">
        <v>933</v>
      </c>
      <c r="M45" t="s">
        <v>775</v>
      </c>
      <c r="O45" t="s">
        <v>934</v>
      </c>
      <c r="P45" t="s">
        <v>98</v>
      </c>
    </row>
    <row r="46">
      <c r="B46" s="16" t="s">
        <v>935</v>
      </c>
      <c r="C46" s="16" t="s">
        <v>936</v>
      </c>
      <c r="H46" s="16" t="s">
        <v>805</v>
      </c>
      <c r="I46" s="16" t="s">
        <v>806</v>
      </c>
      <c r="K46" t="s">
        <v>937</v>
      </c>
      <c r="L46" t="s">
        <v>938</v>
      </c>
      <c r="M46" t="s">
        <v>898</v>
      </c>
    </row>
    <row r="47">
      <c r="B47" s="16" t="s">
        <v>939</v>
      </c>
      <c r="C47" s="16" t="s">
        <v>940</v>
      </c>
      <c r="H47" s="16" t="s">
        <v>941</v>
      </c>
      <c r="I47" s="16" t="s">
        <v>942</v>
      </c>
      <c r="K47" t="s">
        <v>943</v>
      </c>
      <c r="L47" t="s">
        <v>944</v>
      </c>
      <c r="M47" t="s">
        <v>31</v>
      </c>
    </row>
    <row r="48">
      <c r="B48" s="16" t="s">
        <v>945</v>
      </c>
      <c r="C48" s="16" t="s">
        <v>946</v>
      </c>
      <c r="H48" s="16" t="s">
        <v>815</v>
      </c>
      <c r="I48" s="16" t="s">
        <v>947</v>
      </c>
      <c r="K48" t="s">
        <v>948</v>
      </c>
      <c r="L48" t="s">
        <v>949</v>
      </c>
      <c r="M48" t="s">
        <v>31</v>
      </c>
    </row>
    <row r="49">
      <c r="B49" s="16" t="s">
        <v>950</v>
      </c>
      <c r="C49" s="16" t="s">
        <v>951</v>
      </c>
      <c r="H49" s="16" t="s">
        <v>824</v>
      </c>
      <c r="I49" s="16" t="s">
        <v>952</v>
      </c>
      <c r="K49" t="s">
        <v>953</v>
      </c>
      <c r="L49" t="s">
        <v>954</v>
      </c>
      <c r="M49" t="s">
        <v>930</v>
      </c>
    </row>
    <row r="50">
      <c r="B50" s="16" t="s">
        <v>955</v>
      </c>
      <c r="C50" s="16" t="s">
        <v>956</v>
      </c>
      <c r="H50" s="16" t="s">
        <v>957</v>
      </c>
      <c r="I50" s="16" t="s">
        <v>958</v>
      </c>
      <c r="K50" t="s">
        <v>959</v>
      </c>
      <c r="L50" t="s">
        <v>960</v>
      </c>
      <c r="M50" t="s">
        <v>31</v>
      </c>
    </row>
    <row r="51">
      <c r="B51" s="16" t="s">
        <v>961</v>
      </c>
      <c r="C51" s="16" t="s">
        <v>962</v>
      </c>
      <c r="H51" s="16" t="s">
        <v>833</v>
      </c>
      <c r="I51" s="16" t="s">
        <v>963</v>
      </c>
      <c r="K51" t="s">
        <v>964</v>
      </c>
      <c r="L51" t="s">
        <v>965</v>
      </c>
      <c r="M51" t="s">
        <v>966</v>
      </c>
    </row>
    <row r="52">
      <c r="B52" s="16" t="s">
        <v>967</v>
      </c>
      <c r="C52" s="16" t="s">
        <v>968</v>
      </c>
      <c r="H52" s="16" t="s">
        <v>841</v>
      </c>
      <c r="I52" s="16" t="s">
        <v>969</v>
      </c>
      <c r="K52" t="s">
        <v>970</v>
      </c>
      <c r="L52" t="s">
        <v>971</v>
      </c>
      <c r="M52" t="s">
        <v>31</v>
      </c>
    </row>
    <row r="53">
      <c r="B53" s="16" t="s">
        <v>972</v>
      </c>
      <c r="C53" s="16" t="s">
        <v>973</v>
      </c>
      <c r="H53" s="16" t="s">
        <v>850</v>
      </c>
      <c r="I53" s="16" t="s">
        <v>851</v>
      </c>
      <c r="K53" t="s">
        <v>974</v>
      </c>
      <c r="L53" t="s">
        <v>975</v>
      </c>
      <c r="M53" t="s">
        <v>941</v>
      </c>
    </row>
    <row r="54">
      <c r="B54" s="16" t="s">
        <v>976</v>
      </c>
      <c r="C54" s="16" t="s">
        <v>977</v>
      </c>
      <c r="H54" s="16" t="s">
        <v>859</v>
      </c>
      <c r="I54" s="16" t="s">
        <v>860</v>
      </c>
      <c r="K54" t="s">
        <v>978</v>
      </c>
      <c r="L54" t="s">
        <v>979</v>
      </c>
      <c r="M54" t="s">
        <v>805</v>
      </c>
    </row>
    <row r="55">
      <c r="B55" s="16" t="s">
        <v>980</v>
      </c>
      <c r="C55" s="16" t="s">
        <v>981</v>
      </c>
      <c r="H55" s="16" t="s">
        <v>867</v>
      </c>
      <c r="I55" s="16" t="s">
        <v>982</v>
      </c>
      <c r="K55" t="s">
        <v>983</v>
      </c>
      <c r="L55" t="s">
        <v>984</v>
      </c>
      <c r="M55" t="s">
        <v>815</v>
      </c>
    </row>
    <row r="56">
      <c r="B56" s="16" t="s">
        <v>985</v>
      </c>
      <c r="C56" s="16" t="s">
        <v>986</v>
      </c>
      <c r="H56" s="16" t="s">
        <v>987</v>
      </c>
      <c r="I56" s="16" t="s">
        <v>988</v>
      </c>
      <c r="K56" t="s">
        <v>989</v>
      </c>
      <c r="L56" t="s">
        <v>990</v>
      </c>
      <c r="M56" t="s">
        <v>31</v>
      </c>
    </row>
    <row r="57">
      <c r="H57" s="16" t="s">
        <v>877</v>
      </c>
      <c r="I57" s="16" t="s">
        <v>878</v>
      </c>
      <c r="K57" t="s">
        <v>991</v>
      </c>
      <c r="L57" t="s">
        <v>992</v>
      </c>
      <c r="M57" t="s">
        <v>824</v>
      </c>
    </row>
    <row r="58">
      <c r="H58" s="16" t="s">
        <v>886</v>
      </c>
      <c r="I58" s="16" t="s">
        <v>887</v>
      </c>
      <c r="K58" t="s">
        <v>993</v>
      </c>
      <c r="L58" t="s">
        <v>994</v>
      </c>
      <c r="M58" t="s">
        <v>833</v>
      </c>
    </row>
    <row r="59">
      <c r="H59" s="16" t="s">
        <v>995</v>
      </c>
      <c r="I59" s="16" t="s">
        <v>996</v>
      </c>
      <c r="K59" t="s">
        <v>997</v>
      </c>
      <c r="L59" t="s">
        <v>998</v>
      </c>
      <c r="M59" t="s">
        <v>841</v>
      </c>
    </row>
    <row r="60">
      <c r="H60" s="16" t="s">
        <v>999</v>
      </c>
      <c r="I60" s="16" t="s">
        <v>1000</v>
      </c>
      <c r="K60" t="s">
        <v>1001</v>
      </c>
      <c r="L60" t="s">
        <v>1002</v>
      </c>
      <c r="M60" t="s">
        <v>850</v>
      </c>
    </row>
    <row r="61">
      <c r="H61" s="16" t="s">
        <v>1003</v>
      </c>
      <c r="I61" s="16" t="s">
        <v>1004</v>
      </c>
      <c r="K61" t="s">
        <v>1005</v>
      </c>
      <c r="L61" t="s">
        <v>1006</v>
      </c>
      <c r="M61" t="s">
        <v>687</v>
      </c>
    </row>
    <row r="62">
      <c r="H62" s="16" t="s">
        <v>1007</v>
      </c>
      <c r="I62" s="16" t="s">
        <v>1008</v>
      </c>
      <c r="K62" t="s">
        <v>1009</v>
      </c>
      <c r="L62" t="s">
        <v>1010</v>
      </c>
      <c r="M62" t="s">
        <v>957</v>
      </c>
    </row>
    <row r="63">
      <c r="H63" s="16" t="s">
        <v>896</v>
      </c>
      <c r="I63" s="16" t="s">
        <v>1011</v>
      </c>
      <c r="K63" t="s">
        <v>1012</v>
      </c>
      <c r="L63" t="s">
        <v>1013</v>
      </c>
      <c r="M63" t="s">
        <v>859</v>
      </c>
    </row>
    <row r="64">
      <c r="K64" t="s">
        <v>1014</v>
      </c>
      <c r="L64" t="s">
        <v>1015</v>
      </c>
      <c r="M64" t="s">
        <v>31</v>
      </c>
    </row>
    <row r="65">
      <c r="K65" t="s">
        <v>1016</v>
      </c>
      <c r="L65" t="s">
        <v>1017</v>
      </c>
      <c r="M65" t="s">
        <v>31</v>
      </c>
    </row>
    <row r="66">
      <c r="K66" t="s">
        <v>1018</v>
      </c>
      <c r="L66" t="s">
        <v>1019</v>
      </c>
      <c r="M66" t="s">
        <v>31</v>
      </c>
    </row>
    <row r="67">
      <c r="K67" t="s">
        <v>1020</v>
      </c>
      <c r="L67" t="s">
        <v>1021</v>
      </c>
      <c r="M67" t="s">
        <v>896</v>
      </c>
    </row>
    <row r="68">
      <c r="K68" t="s">
        <v>1022</v>
      </c>
      <c r="L68" t="s">
        <v>1023</v>
      </c>
      <c r="M68" t="s">
        <v>766</v>
      </c>
    </row>
    <row r="69">
      <c r="K69" t="s">
        <v>1024</v>
      </c>
      <c r="L69" t="s">
        <v>1025</v>
      </c>
      <c r="M69" t="s">
        <v>886</v>
      </c>
    </row>
    <row r="70">
      <c r="K70" t="s">
        <v>1026</v>
      </c>
      <c r="L70" t="s">
        <v>1027</v>
      </c>
      <c r="M70" t="s">
        <v>867</v>
      </c>
    </row>
    <row r="71">
      <c r="K71" t="s">
        <v>1028</v>
      </c>
      <c r="L71" t="s">
        <v>1029</v>
      </c>
      <c r="M71" t="s">
        <v>696</v>
      </c>
    </row>
    <row r="72">
      <c r="K72" t="s">
        <v>1030</v>
      </c>
      <c r="L72" t="s">
        <v>1031</v>
      </c>
      <c r="M72" t="s">
        <v>987</v>
      </c>
    </row>
    <row r="73">
      <c r="K73" t="s">
        <v>1032</v>
      </c>
      <c r="L73" t="s">
        <v>1033</v>
      </c>
      <c r="M73" t="s">
        <v>877</v>
      </c>
    </row>
    <row r="74">
      <c r="K74" t="s">
        <v>1034</v>
      </c>
      <c r="L74" t="s">
        <v>1035</v>
      </c>
      <c r="M74" t="s">
        <v>995</v>
      </c>
    </row>
    <row r="75">
      <c r="K75" t="s">
        <v>1036</v>
      </c>
      <c r="L75" t="s">
        <v>1037</v>
      </c>
      <c r="M75" t="s">
        <v>733</v>
      </c>
    </row>
    <row r="76">
      <c r="K76" t="s">
        <v>1038</v>
      </c>
      <c r="L76" t="s">
        <v>1039</v>
      </c>
      <c r="M76" t="s">
        <v>999</v>
      </c>
    </row>
    <row r="77">
      <c r="K77" t="s">
        <v>1040</v>
      </c>
      <c r="L77" t="s">
        <v>1041</v>
      </c>
      <c r="M77" t="s">
        <v>32</v>
      </c>
    </row>
    <row r="78">
      <c r="K78" t="s">
        <v>1042</v>
      </c>
      <c r="L78" t="s">
        <v>1043</v>
      </c>
      <c r="M78" t="s">
        <v>31</v>
      </c>
    </row>
    <row r="79">
      <c r="K79" t="s">
        <v>1044</v>
      </c>
      <c r="L79" t="s">
        <v>1045</v>
      </c>
      <c r="M79" t="s">
        <v>1003</v>
      </c>
    </row>
    <row r="80">
      <c r="K80" t="s">
        <v>1046</v>
      </c>
      <c r="L80" t="s">
        <v>1047</v>
      </c>
      <c r="M80" t="s">
        <v>1007</v>
      </c>
    </row>
    <row r="81">
      <c r="K81" t="s">
        <v>1048</v>
      </c>
      <c r="L81" t="s">
        <v>1049</v>
      </c>
      <c r="M81" t="s">
        <v>714</v>
      </c>
    </row>
    <row r="82">
      <c r="K82" t="s">
        <v>1050</v>
      </c>
      <c r="L82" t="s">
        <v>1051</v>
      </c>
      <c r="M82" t="s">
        <v>31</v>
      </c>
    </row>
    <row r="83">
      <c r="K83" t="s">
        <v>1052</v>
      </c>
      <c r="L83" t="s">
        <v>1053</v>
      </c>
    </row>
    <row r="84">
      <c r="K84" t="s">
        <v>1052</v>
      </c>
      <c r="L84" t="s">
        <v>1054</v>
      </c>
    </row>
    <row r="85">
      <c r="K85" t="s">
        <v>1052</v>
      </c>
      <c r="L85" t="s">
        <v>1055</v>
      </c>
    </row>
  </sheetData>
  <sheetProtection sheet="1"/>
  <mergeCells count="1">
    <mergeCell ref="H6:I6"/>
  </mergeCells>
  <pageMargins left="0.3937007874015748" right="0.3937007874015748" top="0.3937007874015748" bottom="0.3937007874015748" header="0.31496062992125984" footer="0.31496062992125984"/>
  <ignoredErrors>
    <ignoredError numberStoredAsText="1" sqref="B1:AH8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CK1498"/>
  <sheetViews>
    <sheetView workbookViewId="0" rightToLeft="0"/>
  </sheetViews>
  <sheetData>
    <row r="1" ht="9.75" customHeight="1"/>
    <row r="2" ht="26.25" customHeight="1">
      <c r="B2" t="s">
        <v>0</v>
      </c>
      <c r="E2" t="s">
        <v>1056</v>
      </c>
    </row>
    <row r="3">
      <c r="B3" t="s">
        <v>570</v>
      </c>
      <c r="E3" t="s">
        <v>571</v>
      </c>
    </row>
    <row r="4">
      <c r="I4" t="s">
        <v>1057</v>
      </c>
      <c r="J4" s="1">
        <v>40751</v>
      </c>
    </row>
    <row r="5"/>
    <row r="6" ht="33.75" customHeight="1">
      <c r="B6" t="s">
        <v>1058</v>
      </c>
      <c r="E6" t="s">
        <v>577</v>
      </c>
      <c r="F6" t="s">
        <v>578</v>
      </c>
      <c r="G6" t="s">
        <v>579</v>
      </c>
      <c r="I6" t="s">
        <v>1059</v>
      </c>
      <c r="J6" t="s">
        <v>581</v>
      </c>
      <c r="L6" t="s">
        <v>1060</v>
      </c>
      <c r="M6" t="s">
        <v>1061</v>
      </c>
      <c r="O6" t="s">
        <v>593</v>
      </c>
      <c r="P6" t="s">
        <v>604</v>
      </c>
      <c r="Q6" t="s">
        <v>616</v>
      </c>
      <c r="R6" t="s">
        <v>628</v>
      </c>
      <c r="S6" t="s">
        <v>639</v>
      </c>
      <c r="T6" t="s">
        <v>650</v>
      </c>
      <c r="U6" t="s">
        <v>659</v>
      </c>
      <c r="V6" t="s">
        <v>670</v>
      </c>
      <c r="W6" t="s">
        <v>681</v>
      </c>
      <c r="X6" t="s">
        <v>690</v>
      </c>
      <c r="Y6" t="s">
        <v>699</v>
      </c>
      <c r="Z6" t="s">
        <v>707</v>
      </c>
      <c r="AA6" t="s">
        <v>717</v>
      </c>
      <c r="AB6" t="s">
        <v>727</v>
      </c>
      <c r="AC6" t="s">
        <v>736</v>
      </c>
      <c r="AD6" t="s">
        <v>744</v>
      </c>
      <c r="AE6" t="s">
        <v>752</v>
      </c>
      <c r="AF6" t="s">
        <v>760</v>
      </c>
      <c r="AG6" t="s">
        <v>769</v>
      </c>
      <c r="AH6" t="s">
        <v>780</v>
      </c>
      <c r="AI6" t="s">
        <v>790</v>
      </c>
      <c r="AJ6" t="s">
        <v>800</v>
      </c>
      <c r="AK6" t="s">
        <v>810</v>
      </c>
      <c r="AL6" t="s">
        <v>819</v>
      </c>
      <c r="AM6" t="s">
        <v>828</v>
      </c>
      <c r="AN6" t="s">
        <v>836</v>
      </c>
      <c r="AO6" t="s">
        <v>845</v>
      </c>
      <c r="AP6" t="s">
        <v>854</v>
      </c>
      <c r="AQ6" t="s">
        <v>863</v>
      </c>
      <c r="AR6" t="s">
        <v>872</v>
      </c>
      <c r="AS6" t="s">
        <v>881</v>
      </c>
      <c r="AT6" t="s">
        <v>891</v>
      </c>
      <c r="AU6" t="s">
        <v>901</v>
      </c>
      <c r="AV6" t="s">
        <v>909</v>
      </c>
      <c r="AW6" t="s">
        <v>915</v>
      </c>
      <c r="AX6" t="s">
        <v>921</v>
      </c>
      <c r="AY6" t="s">
        <v>926</v>
      </c>
      <c r="AZ6" t="s">
        <v>933</v>
      </c>
      <c r="BA6" t="s">
        <v>938</v>
      </c>
      <c r="BB6" t="s">
        <v>944</v>
      </c>
      <c r="BC6" t="s">
        <v>949</v>
      </c>
      <c r="BD6" t="s">
        <v>954</v>
      </c>
      <c r="BE6" t="s">
        <v>960</v>
      </c>
      <c r="BF6" t="s">
        <v>965</v>
      </c>
      <c r="BG6" t="s">
        <v>971</v>
      </c>
      <c r="BH6" t="s">
        <v>975</v>
      </c>
      <c r="BI6" t="s">
        <v>979</v>
      </c>
      <c r="BJ6" t="s">
        <v>984</v>
      </c>
      <c r="BK6" t="s">
        <v>990</v>
      </c>
      <c r="BL6" t="s">
        <v>992</v>
      </c>
      <c r="BM6" t="s">
        <v>994</v>
      </c>
      <c r="BN6" t="s">
        <v>998</v>
      </c>
      <c r="BO6" t="s">
        <v>1002</v>
      </c>
      <c r="BP6" t="s">
        <v>1006</v>
      </c>
      <c r="BQ6" t="s">
        <v>1010</v>
      </c>
      <c r="BR6" t="s">
        <v>1013</v>
      </c>
      <c r="BS6" t="s">
        <v>1015</v>
      </c>
      <c r="BT6" t="s">
        <v>1017</v>
      </c>
      <c r="BU6" t="s">
        <v>1019</v>
      </c>
      <c r="BV6" t="s">
        <v>1021</v>
      </c>
      <c r="BW6" t="s">
        <v>1023</v>
      </c>
      <c r="BX6" t="s">
        <v>1025</v>
      </c>
      <c r="BY6" t="s">
        <v>1027</v>
      </c>
      <c r="BZ6" t="s">
        <v>1029</v>
      </c>
      <c r="CA6" t="s">
        <v>1031</v>
      </c>
      <c r="CB6" t="s">
        <v>1033</v>
      </c>
      <c r="CC6" t="s">
        <v>1035</v>
      </c>
      <c r="CD6" t="s">
        <v>1037</v>
      </c>
      <c r="CE6" t="s">
        <v>1039</v>
      </c>
      <c r="CF6" t="s">
        <v>1041</v>
      </c>
      <c r="CG6" t="s">
        <v>1043</v>
      </c>
      <c r="CH6" t="s">
        <v>1045</v>
      </c>
      <c r="CI6" t="s">
        <v>1047</v>
      </c>
      <c r="CJ6" t="s">
        <v>1049</v>
      </c>
      <c r="CK6" t="s">
        <v>1051</v>
      </c>
    </row>
    <row r="7" ht="6" customHeight="1"/>
    <row r="8">
      <c r="B8" t="s">
        <v>31</v>
      </c>
      <c r="C8" t="s">
        <v>228</v>
      </c>
      <c r="E8" t="s">
        <v>592</v>
      </c>
      <c r="F8" t="s">
        <v>593</v>
      </c>
      <c r="G8" t="s">
        <v>594</v>
      </c>
      <c r="I8" t="s">
        <v>345</v>
      </c>
      <c r="L8" t="s">
        <v>1062</v>
      </c>
      <c r="M8" s="4" t="s">
        <v>1063</v>
      </c>
      <c r="Q8" t="s">
        <v>1062</v>
      </c>
      <c r="R8" t="s">
        <v>1064</v>
      </c>
      <c r="T8" t="s">
        <v>1065</v>
      </c>
      <c r="V8" t="s">
        <v>1066</v>
      </c>
      <c r="W8" t="s">
        <v>1067</v>
      </c>
      <c r="X8" t="s">
        <v>1068</v>
      </c>
      <c r="Y8" t="s">
        <v>1069</v>
      </c>
      <c r="Z8" t="s">
        <v>1070</v>
      </c>
      <c r="AC8" t="s">
        <v>1071</v>
      </c>
      <c r="AD8" t="s">
        <v>1072</v>
      </c>
      <c r="AE8" t="s">
        <v>1073</v>
      </c>
      <c r="AF8" t="s">
        <v>1074</v>
      </c>
      <c r="AG8" t="s">
        <v>1075</v>
      </c>
      <c r="AJ8" t="s">
        <v>1076</v>
      </c>
      <c r="AL8" t="s">
        <v>1077</v>
      </c>
      <c r="AM8" t="s">
        <v>1078</v>
      </c>
      <c r="AN8" t="s">
        <v>1079</v>
      </c>
      <c r="AP8" t="s">
        <v>1080</v>
      </c>
      <c r="AQ8" t="s">
        <v>1081</v>
      </c>
      <c r="AZ8" t="s">
        <v>1082</v>
      </c>
      <c r="BD8" t="s">
        <v>1083</v>
      </c>
      <c r="BE8" t="s">
        <v>1084</v>
      </c>
      <c r="BF8" t="s">
        <v>1085</v>
      </c>
      <c r="BG8" t="s">
        <v>1086</v>
      </c>
      <c r="BI8" t="s">
        <v>1087</v>
      </c>
      <c r="BJ8" t="s">
        <v>1088</v>
      </c>
      <c r="BK8" t="s">
        <v>1089</v>
      </c>
      <c r="BL8" t="s">
        <v>1090</v>
      </c>
      <c r="BM8" t="s">
        <v>1091</v>
      </c>
      <c r="BO8" t="s">
        <v>1092</v>
      </c>
      <c r="BP8" t="s">
        <v>1093</v>
      </c>
      <c r="BR8" t="s">
        <v>1012</v>
      </c>
      <c r="BS8" t="s">
        <v>1094</v>
      </c>
      <c r="BT8" t="s">
        <v>1095</v>
      </c>
      <c r="BU8" t="s">
        <v>1096</v>
      </c>
      <c r="BV8" t="s">
        <v>1097</v>
      </c>
      <c r="BW8" t="s">
        <v>1098</v>
      </c>
      <c r="BX8" t="s">
        <v>1099</v>
      </c>
      <c r="BY8" t="s">
        <v>1100</v>
      </c>
      <c r="BZ8" t="s">
        <v>1101</v>
      </c>
      <c r="CB8" t="s">
        <v>1102</v>
      </c>
      <c r="CC8" t="s">
        <v>1103</v>
      </c>
      <c r="CD8" t="s">
        <v>1104</v>
      </c>
      <c r="CF8" t="s">
        <v>1105</v>
      </c>
      <c r="CH8" t="s">
        <v>1106</v>
      </c>
    </row>
    <row r="9">
      <c r="B9" t="s">
        <v>32</v>
      </c>
      <c r="C9" t="s">
        <v>602</v>
      </c>
      <c r="E9" t="s">
        <v>603</v>
      </c>
      <c r="F9" t="s">
        <v>604</v>
      </c>
      <c r="G9" t="s">
        <v>605</v>
      </c>
      <c r="I9" t="s">
        <v>606</v>
      </c>
      <c r="L9" t="s">
        <v>1107</v>
      </c>
      <c r="M9" s="4" t="s">
        <v>1108</v>
      </c>
      <c r="Q9" t="s">
        <v>1107</v>
      </c>
      <c r="R9" t="s">
        <v>1109</v>
      </c>
      <c r="T9" t="s">
        <v>1110</v>
      </c>
      <c r="V9" t="s">
        <v>1111</v>
      </c>
      <c r="W9" t="s">
        <v>1112</v>
      </c>
      <c r="X9" t="s">
        <v>1113</v>
      </c>
      <c r="Y9" t="s">
        <v>1114</v>
      </c>
      <c r="Z9" t="s">
        <v>1115</v>
      </c>
      <c r="AC9" t="s">
        <v>1116</v>
      </c>
      <c r="AD9" t="s">
        <v>1117</v>
      </c>
      <c r="AE9" t="s">
        <v>1118</v>
      </c>
      <c r="AF9" t="s">
        <v>1119</v>
      </c>
      <c r="AG9" t="s">
        <v>1120</v>
      </c>
      <c r="AJ9" t="s">
        <v>1121</v>
      </c>
      <c r="AL9" t="s">
        <v>1122</v>
      </c>
      <c r="AM9" t="s">
        <v>1123</v>
      </c>
      <c r="AN9" t="s">
        <v>1124</v>
      </c>
      <c r="AP9" t="s">
        <v>1125</v>
      </c>
      <c r="AQ9" t="s">
        <v>1126</v>
      </c>
      <c r="AZ9" t="s">
        <v>1127</v>
      </c>
      <c r="BD9" t="s">
        <v>1128</v>
      </c>
      <c r="BE9" t="s">
        <v>1129</v>
      </c>
      <c r="BF9" t="s">
        <v>1130</v>
      </c>
      <c r="BG9" t="s">
        <v>1131</v>
      </c>
      <c r="BI9" t="s">
        <v>1132</v>
      </c>
      <c r="BJ9" t="s">
        <v>1133</v>
      </c>
      <c r="BK9" t="s">
        <v>1134</v>
      </c>
      <c r="BL9" t="s">
        <v>1135</v>
      </c>
      <c r="BM9" t="s">
        <v>1136</v>
      </c>
      <c r="BO9" t="s">
        <v>1137</v>
      </c>
      <c r="BP9" t="s">
        <v>1138</v>
      </c>
      <c r="BS9" t="s">
        <v>1139</v>
      </c>
      <c r="BT9" t="s">
        <v>1140</v>
      </c>
      <c r="BU9" t="s">
        <v>1141</v>
      </c>
      <c r="BV9" t="s">
        <v>1142</v>
      </c>
      <c r="BW9" t="s">
        <v>1143</v>
      </c>
      <c r="BX9" t="s">
        <v>1144</v>
      </c>
      <c r="BY9" t="s">
        <v>1145</v>
      </c>
      <c r="BZ9" t="s">
        <v>1146</v>
      </c>
      <c r="CB9" t="s">
        <v>1147</v>
      </c>
      <c r="CC9" t="s">
        <v>1148</v>
      </c>
      <c r="CD9" t="s">
        <v>1149</v>
      </c>
      <c r="CF9" t="s">
        <v>1150</v>
      </c>
      <c r="CH9" t="s">
        <v>1151</v>
      </c>
    </row>
    <row r="10">
      <c r="B10" t="s">
        <v>629</v>
      </c>
      <c r="C10" t="s">
        <v>646</v>
      </c>
      <c r="E10" t="s">
        <v>615</v>
      </c>
      <c r="F10" t="s">
        <v>616</v>
      </c>
      <c r="G10" t="s">
        <v>617</v>
      </c>
      <c r="I10" t="s">
        <v>1152</v>
      </c>
      <c r="L10" t="s">
        <v>1153</v>
      </c>
      <c r="M10" s="4" t="s">
        <v>1154</v>
      </c>
      <c r="Q10" t="s">
        <v>1153</v>
      </c>
      <c r="R10" t="s">
        <v>1155</v>
      </c>
      <c r="T10" t="s">
        <v>1156</v>
      </c>
      <c r="V10" t="s">
        <v>1106</v>
      </c>
      <c r="W10" t="s">
        <v>1157</v>
      </c>
      <c r="X10" t="s">
        <v>1158</v>
      </c>
      <c r="Y10" t="s">
        <v>1159</v>
      </c>
      <c r="Z10" t="s">
        <v>1160</v>
      </c>
      <c r="AC10" t="s">
        <v>1161</v>
      </c>
      <c r="AD10" t="s">
        <v>1162</v>
      </c>
      <c r="AE10" t="s">
        <v>1163</v>
      </c>
      <c r="AF10" t="s">
        <v>1164</v>
      </c>
      <c r="AG10" t="s">
        <v>1165</v>
      </c>
      <c r="AJ10" t="s">
        <v>1166</v>
      </c>
      <c r="AL10" t="s">
        <v>1167</v>
      </c>
      <c r="AM10" t="s">
        <v>1168</v>
      </c>
      <c r="AN10" t="s">
        <v>1169</v>
      </c>
      <c r="AP10" t="s">
        <v>1170</v>
      </c>
      <c r="AQ10" t="s">
        <v>1171</v>
      </c>
      <c r="AZ10" t="s">
        <v>1172</v>
      </c>
      <c r="BD10" t="s">
        <v>1173</v>
      </c>
      <c r="BE10" t="s">
        <v>1174</v>
      </c>
      <c r="BF10" t="s">
        <v>1175</v>
      </c>
      <c r="BG10" t="s">
        <v>1176</v>
      </c>
      <c r="BI10" t="s">
        <v>1177</v>
      </c>
      <c r="BJ10" t="s">
        <v>1178</v>
      </c>
      <c r="BK10" t="s">
        <v>1179</v>
      </c>
      <c r="BL10" t="s">
        <v>1180</v>
      </c>
      <c r="BM10" t="s">
        <v>1181</v>
      </c>
      <c r="BO10" t="s">
        <v>1182</v>
      </c>
      <c r="BP10" t="s">
        <v>1183</v>
      </c>
      <c r="BS10" t="s">
        <v>1184</v>
      </c>
      <c r="BT10" t="s">
        <v>1185</v>
      </c>
      <c r="BU10" t="s">
        <v>1186</v>
      </c>
      <c r="BV10" t="s">
        <v>1187</v>
      </c>
      <c r="BW10" t="s">
        <v>1188</v>
      </c>
      <c r="BX10" t="s">
        <v>1189</v>
      </c>
      <c r="BY10" t="s">
        <v>1190</v>
      </c>
      <c r="BZ10" t="s">
        <v>1191</v>
      </c>
      <c r="CB10" t="s">
        <v>1192</v>
      </c>
      <c r="CC10" t="s">
        <v>1193</v>
      </c>
      <c r="CD10" t="s">
        <v>1194</v>
      </c>
      <c r="CF10" t="s">
        <v>1195</v>
      </c>
      <c r="CH10" t="s">
        <v>1196</v>
      </c>
    </row>
    <row r="11">
      <c r="B11" t="s">
        <v>667</v>
      </c>
      <c r="C11" t="s">
        <v>668</v>
      </c>
      <c r="E11" t="s">
        <v>627</v>
      </c>
      <c r="F11" t="s">
        <v>628</v>
      </c>
      <c r="G11" t="s">
        <v>629</v>
      </c>
      <c r="I11" t="s">
        <v>630</v>
      </c>
      <c r="L11" t="s">
        <v>1197</v>
      </c>
      <c r="M11" s="4" t="s">
        <v>1198</v>
      </c>
      <c r="Q11" t="s">
        <v>1199</v>
      </c>
      <c r="R11" t="s">
        <v>1200</v>
      </c>
      <c r="T11" t="s">
        <v>1201</v>
      </c>
      <c r="V11" t="s">
        <v>1202</v>
      </c>
      <c r="W11" t="s">
        <v>1203</v>
      </c>
      <c r="X11" t="s">
        <v>1204</v>
      </c>
      <c r="Y11" t="s">
        <v>1205</v>
      </c>
      <c r="Z11" t="s">
        <v>1206</v>
      </c>
      <c r="AC11" t="s">
        <v>1207</v>
      </c>
      <c r="AD11" t="s">
        <v>1208</v>
      </c>
      <c r="AE11" t="s">
        <v>1209</v>
      </c>
      <c r="AF11" t="s">
        <v>1210</v>
      </c>
      <c r="AG11" t="s">
        <v>1211</v>
      </c>
      <c r="AJ11" t="s">
        <v>1212</v>
      </c>
      <c r="AL11" t="s">
        <v>1213</v>
      </c>
      <c r="AM11" t="s">
        <v>1214</v>
      </c>
      <c r="AN11" t="s">
        <v>1215</v>
      </c>
      <c r="AP11" t="s">
        <v>1216</v>
      </c>
      <c r="AQ11" t="s">
        <v>1217</v>
      </c>
      <c r="AZ11" t="s">
        <v>1218</v>
      </c>
      <c r="BD11" t="s">
        <v>1219</v>
      </c>
      <c r="BE11" t="s">
        <v>1220</v>
      </c>
      <c r="BF11" t="s">
        <v>1221</v>
      </c>
      <c r="BG11" t="s">
        <v>1222</v>
      </c>
      <c r="BI11" t="s">
        <v>1223</v>
      </c>
      <c r="BJ11" t="s">
        <v>1224</v>
      </c>
      <c r="BK11" t="s">
        <v>1225</v>
      </c>
      <c r="BL11" t="s">
        <v>1226</v>
      </c>
      <c r="BM11" t="s">
        <v>1227</v>
      </c>
      <c r="BO11" t="s">
        <v>1228</v>
      </c>
      <c r="BP11" t="s">
        <v>1229</v>
      </c>
      <c r="BS11" t="s">
        <v>1230</v>
      </c>
      <c r="BT11" t="s">
        <v>1231</v>
      </c>
      <c r="BU11" t="s">
        <v>1232</v>
      </c>
      <c r="BV11" t="s">
        <v>1233</v>
      </c>
      <c r="BW11" t="s">
        <v>1234</v>
      </c>
      <c r="BX11" t="s">
        <v>1024</v>
      </c>
      <c r="BY11" t="s">
        <v>1235</v>
      </c>
      <c r="BZ11" t="s">
        <v>1236</v>
      </c>
      <c r="CB11" t="s">
        <v>1237</v>
      </c>
      <c r="CC11" t="s">
        <v>1238</v>
      </c>
      <c r="CD11" t="s">
        <v>1239</v>
      </c>
      <c r="CF11" t="s">
        <v>1240</v>
      </c>
      <c r="CH11" t="s">
        <v>1241</v>
      </c>
    </row>
    <row r="12">
      <c r="B12" t="s">
        <v>677</v>
      </c>
      <c r="C12" t="s">
        <v>678</v>
      </c>
      <c r="E12" t="s">
        <v>638</v>
      </c>
      <c r="F12" t="s">
        <v>639</v>
      </c>
      <c r="G12" t="s">
        <v>640</v>
      </c>
      <c r="I12" t="s">
        <v>641</v>
      </c>
      <c r="L12" t="s">
        <v>1242</v>
      </c>
      <c r="M12" s="4" t="s">
        <v>1243</v>
      </c>
      <c r="Q12" t="s">
        <v>1242</v>
      </c>
      <c r="R12" t="s">
        <v>1244</v>
      </c>
      <c r="T12" t="s">
        <v>1245</v>
      </c>
      <c r="V12" t="s">
        <v>1246</v>
      </c>
      <c r="W12" t="s">
        <v>1247</v>
      </c>
      <c r="X12" t="s">
        <v>1248</v>
      </c>
      <c r="Y12" t="s">
        <v>1249</v>
      </c>
      <c r="Z12" t="s">
        <v>1250</v>
      </c>
      <c r="AC12" t="s">
        <v>1251</v>
      </c>
      <c r="AD12" t="s">
        <v>1252</v>
      </c>
      <c r="AE12" t="s">
        <v>1253</v>
      </c>
      <c r="AF12" t="s">
        <v>1254</v>
      </c>
      <c r="AG12" t="s">
        <v>1255</v>
      </c>
      <c r="AJ12" t="s">
        <v>1256</v>
      </c>
      <c r="AL12" t="s">
        <v>1257</v>
      </c>
      <c r="AM12" t="s">
        <v>1258</v>
      </c>
      <c r="AN12" t="s">
        <v>1259</v>
      </c>
      <c r="AP12" t="s">
        <v>1260</v>
      </c>
      <c r="AQ12" t="s">
        <v>1261</v>
      </c>
      <c r="AZ12" t="s">
        <v>1262</v>
      </c>
      <c r="BD12" t="s">
        <v>1263</v>
      </c>
      <c r="BE12" t="s">
        <v>1264</v>
      </c>
      <c r="BF12" t="s">
        <v>1265</v>
      </c>
      <c r="BG12" t="s">
        <v>1266</v>
      </c>
      <c r="BI12" t="s">
        <v>1267</v>
      </c>
      <c r="BJ12" t="s">
        <v>1268</v>
      </c>
      <c r="BK12" t="s">
        <v>1269</v>
      </c>
      <c r="BL12" t="s">
        <v>1270</v>
      </c>
      <c r="BM12" t="s">
        <v>1271</v>
      </c>
      <c r="BO12" t="s">
        <v>1272</v>
      </c>
      <c r="BP12" t="s">
        <v>1273</v>
      </c>
      <c r="BT12" t="s">
        <v>1274</v>
      </c>
      <c r="BU12" t="s">
        <v>1275</v>
      </c>
      <c r="BW12" t="s">
        <v>1276</v>
      </c>
      <c r="BY12" t="s">
        <v>1277</v>
      </c>
      <c r="BZ12" t="s">
        <v>1278</v>
      </c>
      <c r="CB12" t="s">
        <v>1279</v>
      </c>
      <c r="CC12" t="s">
        <v>1280</v>
      </c>
      <c r="CD12" t="s">
        <v>1281</v>
      </c>
      <c r="CF12" t="s">
        <v>1282</v>
      </c>
      <c r="CH12" t="s">
        <v>1283</v>
      </c>
    </row>
    <row r="13">
      <c r="B13" t="s">
        <v>687</v>
      </c>
      <c r="C13" t="s">
        <v>688</v>
      </c>
      <c r="E13" t="s">
        <v>649</v>
      </c>
      <c r="F13" t="s">
        <v>650</v>
      </c>
      <c r="G13" t="s">
        <v>31</v>
      </c>
      <c r="I13" t="s">
        <v>1284</v>
      </c>
      <c r="L13" t="s">
        <v>1285</v>
      </c>
      <c r="M13" s="4" t="s">
        <v>1286</v>
      </c>
      <c r="Q13" t="s">
        <v>1285</v>
      </c>
      <c r="R13" t="s">
        <v>1287</v>
      </c>
      <c r="T13" t="s">
        <v>900</v>
      </c>
      <c r="V13" t="s">
        <v>1288</v>
      </c>
      <c r="W13" t="s">
        <v>1289</v>
      </c>
      <c r="X13" t="s">
        <v>1290</v>
      </c>
      <c r="Z13" t="s">
        <v>1291</v>
      </c>
      <c r="AC13" t="s">
        <v>1292</v>
      </c>
      <c r="AD13" t="s">
        <v>1293</v>
      </c>
      <c r="AE13" t="s">
        <v>1294</v>
      </c>
      <c r="AF13" t="s">
        <v>1295</v>
      </c>
      <c r="AG13" t="s">
        <v>1296</v>
      </c>
      <c r="AJ13" t="s">
        <v>1297</v>
      </c>
      <c r="AL13" t="s">
        <v>1298</v>
      </c>
      <c r="AM13" t="s">
        <v>1299</v>
      </c>
      <c r="AN13" t="s">
        <v>1300</v>
      </c>
      <c r="AP13" t="s">
        <v>1301</v>
      </c>
      <c r="AQ13" t="s">
        <v>1302</v>
      </c>
      <c r="AZ13" t="s">
        <v>1303</v>
      </c>
      <c r="BD13" t="s">
        <v>1304</v>
      </c>
      <c r="BE13" t="s">
        <v>1245</v>
      </c>
      <c r="BF13" t="s">
        <v>1305</v>
      </c>
      <c r="BG13" t="s">
        <v>1306</v>
      </c>
      <c r="BI13" t="s">
        <v>1307</v>
      </c>
      <c r="BJ13" t="s">
        <v>1308</v>
      </c>
      <c r="BK13" t="s">
        <v>1309</v>
      </c>
      <c r="BL13" t="s">
        <v>1310</v>
      </c>
      <c r="BM13" t="s">
        <v>1311</v>
      </c>
      <c r="BO13" t="s">
        <v>1312</v>
      </c>
      <c r="BP13" t="s">
        <v>1313</v>
      </c>
      <c r="BT13" t="s">
        <v>1314</v>
      </c>
      <c r="BU13" t="s">
        <v>1315</v>
      </c>
      <c r="BW13" t="s">
        <v>1316</v>
      </c>
      <c r="BY13" t="s">
        <v>1317</v>
      </c>
      <c r="BZ13" t="s">
        <v>1318</v>
      </c>
      <c r="CB13" t="s">
        <v>1319</v>
      </c>
      <c r="CC13" t="s">
        <v>1320</v>
      </c>
      <c r="CD13" t="s">
        <v>1321</v>
      </c>
      <c r="CF13" t="s">
        <v>1322</v>
      </c>
      <c r="CH13" t="s">
        <v>1323</v>
      </c>
    </row>
    <row r="14">
      <c r="B14" t="s">
        <v>625</v>
      </c>
      <c r="C14" t="s">
        <v>626</v>
      </c>
      <c r="E14" t="s">
        <v>658</v>
      </c>
      <c r="F14" t="s">
        <v>659</v>
      </c>
      <c r="G14" t="s">
        <v>660</v>
      </c>
      <c r="I14" t="s">
        <v>651</v>
      </c>
      <c r="L14" t="s">
        <v>1324</v>
      </c>
      <c r="M14" s="4" t="s">
        <v>1325</v>
      </c>
      <c r="Q14" t="s">
        <v>1324</v>
      </c>
      <c r="R14" t="s">
        <v>1326</v>
      </c>
      <c r="T14" t="s">
        <v>1327</v>
      </c>
      <c r="V14" t="s">
        <v>1328</v>
      </c>
      <c r="W14" t="s">
        <v>1329</v>
      </c>
      <c r="X14" t="s">
        <v>1330</v>
      </c>
      <c r="Z14" t="s">
        <v>1331</v>
      </c>
      <c r="AD14" t="s">
        <v>1332</v>
      </c>
      <c r="AE14" t="s">
        <v>1333</v>
      </c>
      <c r="AF14" t="s">
        <v>1334</v>
      </c>
      <c r="AG14" t="s">
        <v>1335</v>
      </c>
      <c r="AJ14" t="s">
        <v>1336</v>
      </c>
      <c r="AM14" t="s">
        <v>1337</v>
      </c>
      <c r="AN14" t="s">
        <v>1338</v>
      </c>
      <c r="AP14" t="s">
        <v>1339</v>
      </c>
      <c r="AQ14" t="s">
        <v>1340</v>
      </c>
      <c r="AZ14" t="s">
        <v>1341</v>
      </c>
      <c r="BD14" t="s">
        <v>1342</v>
      </c>
      <c r="BE14" t="s">
        <v>1343</v>
      </c>
      <c r="BF14" t="s">
        <v>1344</v>
      </c>
      <c r="BG14" t="s">
        <v>1345</v>
      </c>
      <c r="BI14" t="s">
        <v>1346</v>
      </c>
      <c r="BJ14" t="s">
        <v>1347</v>
      </c>
      <c r="BK14" t="s">
        <v>1348</v>
      </c>
      <c r="BL14" t="s">
        <v>1349</v>
      </c>
      <c r="BM14" t="s">
        <v>1350</v>
      </c>
      <c r="BO14" t="s">
        <v>1351</v>
      </c>
      <c r="BP14" t="s">
        <v>1352</v>
      </c>
      <c r="BT14" t="s">
        <v>1353</v>
      </c>
      <c r="BU14" t="s">
        <v>1354</v>
      </c>
      <c r="BW14" t="s">
        <v>1355</v>
      </c>
      <c r="BY14" t="s">
        <v>1356</v>
      </c>
      <c r="BZ14" t="s">
        <v>1357</v>
      </c>
      <c r="CB14" t="s">
        <v>1358</v>
      </c>
      <c r="CC14" t="s">
        <v>1359</v>
      </c>
      <c r="CD14" t="s">
        <v>1360</v>
      </c>
      <c r="CF14" t="s">
        <v>1361</v>
      </c>
      <c r="CH14" t="s">
        <v>1362</v>
      </c>
    </row>
    <row r="15">
      <c r="B15" t="s">
        <v>613</v>
      </c>
      <c r="C15" t="s">
        <v>1363</v>
      </c>
      <c r="E15" t="s">
        <v>669</v>
      </c>
      <c r="F15" t="s">
        <v>670</v>
      </c>
      <c r="G15" t="s">
        <v>667</v>
      </c>
      <c r="I15" t="s">
        <v>661</v>
      </c>
      <c r="L15" t="s">
        <v>1364</v>
      </c>
      <c r="M15" s="4" t="s">
        <v>1365</v>
      </c>
      <c r="Q15" t="s">
        <v>1364</v>
      </c>
      <c r="R15" t="s">
        <v>1366</v>
      </c>
      <c r="T15" t="s">
        <v>1367</v>
      </c>
      <c r="V15" t="s">
        <v>1368</v>
      </c>
      <c r="W15" t="s">
        <v>1369</v>
      </c>
      <c r="X15" t="s">
        <v>1370</v>
      </c>
      <c r="Z15" t="s">
        <v>1371</v>
      </c>
      <c r="AD15" t="s">
        <v>1372</v>
      </c>
      <c r="AE15" t="s">
        <v>1373</v>
      </c>
      <c r="AF15" t="s">
        <v>1374</v>
      </c>
      <c r="AG15" t="s">
        <v>1375</v>
      </c>
      <c r="AJ15" t="s">
        <v>1376</v>
      </c>
      <c r="AM15" t="s">
        <v>1377</v>
      </c>
      <c r="AN15" t="s">
        <v>1378</v>
      </c>
      <c r="AP15" t="s">
        <v>1379</v>
      </c>
      <c r="AQ15" t="s">
        <v>1380</v>
      </c>
      <c r="AZ15" t="s">
        <v>1381</v>
      </c>
      <c r="BD15" t="s">
        <v>1382</v>
      </c>
      <c r="BE15" t="s">
        <v>1383</v>
      </c>
      <c r="BF15" t="s">
        <v>1384</v>
      </c>
      <c r="BG15" t="s">
        <v>1385</v>
      </c>
      <c r="BI15" t="s">
        <v>1386</v>
      </c>
      <c r="BJ15" t="s">
        <v>1387</v>
      </c>
      <c r="BK15" t="s">
        <v>1388</v>
      </c>
      <c r="BL15" t="s">
        <v>1389</v>
      </c>
      <c r="BM15" t="s">
        <v>1390</v>
      </c>
      <c r="BO15" t="s">
        <v>1391</v>
      </c>
      <c r="BP15" t="s">
        <v>1392</v>
      </c>
      <c r="BT15" t="s">
        <v>1393</v>
      </c>
      <c r="BU15" t="s">
        <v>1394</v>
      </c>
      <c r="BW15" t="s">
        <v>1395</v>
      </c>
      <c r="BY15" t="s">
        <v>1396</v>
      </c>
      <c r="BZ15" t="s">
        <v>1397</v>
      </c>
      <c r="CB15" t="s">
        <v>1398</v>
      </c>
      <c r="CC15" t="s">
        <v>1399</v>
      </c>
      <c r="CD15" t="s">
        <v>1400</v>
      </c>
      <c r="CF15" t="s">
        <v>1401</v>
      </c>
      <c r="CH15" t="s">
        <v>1402</v>
      </c>
    </row>
    <row r="16">
      <c r="B16" t="s">
        <v>749</v>
      </c>
      <c r="C16" t="s">
        <v>817</v>
      </c>
      <c r="E16" t="s">
        <v>680</v>
      </c>
      <c r="F16" t="s">
        <v>681</v>
      </c>
      <c r="G16" t="s">
        <v>656</v>
      </c>
      <c r="I16" t="s">
        <v>671</v>
      </c>
      <c r="L16" t="s">
        <v>1403</v>
      </c>
      <c r="M16" s="4" t="s">
        <v>1404</v>
      </c>
      <c r="Q16" t="s">
        <v>1403</v>
      </c>
      <c r="T16" t="s">
        <v>1405</v>
      </c>
      <c r="V16" t="s">
        <v>1406</v>
      </c>
      <c r="W16" t="s">
        <v>1407</v>
      </c>
      <c r="X16" t="s">
        <v>1408</v>
      </c>
      <c r="Z16" t="s">
        <v>1409</v>
      </c>
      <c r="AD16" t="s">
        <v>1410</v>
      </c>
      <c r="AE16" t="s">
        <v>1411</v>
      </c>
      <c r="AF16" t="s">
        <v>1412</v>
      </c>
      <c r="AG16" t="s">
        <v>1413</v>
      </c>
      <c r="AJ16" t="s">
        <v>1414</v>
      </c>
      <c r="AM16" t="s">
        <v>1415</v>
      </c>
      <c r="AN16" t="s">
        <v>1416</v>
      </c>
      <c r="AP16" t="s">
        <v>1417</v>
      </c>
      <c r="AQ16" t="s">
        <v>1418</v>
      </c>
      <c r="AZ16" t="s">
        <v>1419</v>
      </c>
      <c r="BD16" t="s">
        <v>1420</v>
      </c>
      <c r="BE16" t="s">
        <v>1421</v>
      </c>
      <c r="BF16" t="s">
        <v>1422</v>
      </c>
      <c r="BG16" t="s">
        <v>1423</v>
      </c>
      <c r="BI16" t="s">
        <v>1424</v>
      </c>
      <c r="BJ16" t="s">
        <v>1425</v>
      </c>
      <c r="BK16" t="s">
        <v>1426</v>
      </c>
      <c r="BL16" t="s">
        <v>1427</v>
      </c>
      <c r="BM16" t="s">
        <v>1428</v>
      </c>
      <c r="BO16" t="s">
        <v>1429</v>
      </c>
      <c r="BP16" t="s">
        <v>1430</v>
      </c>
      <c r="BT16" t="s">
        <v>1431</v>
      </c>
      <c r="BU16" t="s">
        <v>1432</v>
      </c>
      <c r="BW16" t="s">
        <v>1433</v>
      </c>
      <c r="BY16" t="s">
        <v>1434</v>
      </c>
      <c r="BZ16" t="s">
        <v>1435</v>
      </c>
      <c r="CB16" t="s">
        <v>1436</v>
      </c>
      <c r="CC16" t="s">
        <v>1437</v>
      </c>
      <c r="CD16" t="s">
        <v>1438</v>
      </c>
      <c r="CF16" t="s">
        <v>1439</v>
      </c>
      <c r="CH16" t="s">
        <v>1440</v>
      </c>
    </row>
    <row r="17">
      <c r="B17" t="s">
        <v>33</v>
      </c>
      <c r="C17" t="s">
        <v>843</v>
      </c>
      <c r="E17" t="s">
        <v>422</v>
      </c>
      <c r="F17" t="s">
        <v>690</v>
      </c>
      <c r="G17" t="s">
        <v>625</v>
      </c>
      <c r="I17" t="s">
        <v>407</v>
      </c>
      <c r="L17" t="s">
        <v>1441</v>
      </c>
      <c r="M17" s="4" t="s">
        <v>1442</v>
      </c>
      <c r="Q17" t="s">
        <v>1441</v>
      </c>
      <c r="V17" t="s">
        <v>1443</v>
      </c>
      <c r="X17" t="s">
        <v>1444</v>
      </c>
      <c r="Z17" t="s">
        <v>1445</v>
      </c>
      <c r="AD17" t="s">
        <v>1446</v>
      </c>
      <c r="AE17" t="s">
        <v>1447</v>
      </c>
      <c r="AF17" t="s">
        <v>1448</v>
      </c>
      <c r="AG17" t="s">
        <v>1449</v>
      </c>
      <c r="AJ17" t="s">
        <v>1450</v>
      </c>
      <c r="AM17" t="s">
        <v>1451</v>
      </c>
      <c r="AN17" t="s">
        <v>1452</v>
      </c>
      <c r="AP17" t="s">
        <v>1453</v>
      </c>
      <c r="AQ17" t="s">
        <v>1454</v>
      </c>
      <c r="AZ17" t="s">
        <v>1455</v>
      </c>
      <c r="BD17" t="s">
        <v>1456</v>
      </c>
      <c r="BE17" t="s">
        <v>1457</v>
      </c>
      <c r="BF17" t="s">
        <v>1458</v>
      </c>
      <c r="BI17" t="s">
        <v>1459</v>
      </c>
      <c r="BJ17" t="s">
        <v>1460</v>
      </c>
      <c r="BK17" t="s">
        <v>1461</v>
      </c>
      <c r="BL17" t="s">
        <v>1462</v>
      </c>
      <c r="BM17" t="s">
        <v>1463</v>
      </c>
      <c r="BO17" t="s">
        <v>1464</v>
      </c>
      <c r="BP17" t="s">
        <v>1465</v>
      </c>
      <c r="BT17" t="s">
        <v>1466</v>
      </c>
      <c r="BU17" t="s">
        <v>1467</v>
      </c>
      <c r="BW17" t="s">
        <v>1468</v>
      </c>
      <c r="BY17" t="s">
        <v>1469</v>
      </c>
      <c r="BZ17" t="s">
        <v>1470</v>
      </c>
      <c r="CB17" t="s">
        <v>1471</v>
      </c>
      <c r="CC17" t="s">
        <v>1472</v>
      </c>
      <c r="CD17" t="s">
        <v>1473</v>
      </c>
      <c r="CF17" t="s">
        <v>1474</v>
      </c>
      <c r="CH17" t="s">
        <v>1419</v>
      </c>
    </row>
    <row r="18" ht="15" customHeight="1">
      <c r="B18" t="s">
        <v>766</v>
      </c>
      <c r="C18" t="s">
        <v>861</v>
      </c>
      <c r="E18" t="s">
        <v>486</v>
      </c>
      <c r="F18" t="s">
        <v>699</v>
      </c>
      <c r="G18" t="s">
        <v>700</v>
      </c>
      <c r="I18" t="s">
        <v>691</v>
      </c>
      <c r="L18" t="s">
        <v>1475</v>
      </c>
      <c r="M18" s="4">
        <v>10</v>
      </c>
      <c r="Q18" t="s">
        <v>1475</v>
      </c>
      <c r="V18" t="s">
        <v>1476</v>
      </c>
      <c r="X18" t="s">
        <v>1477</v>
      </c>
      <c r="Z18" t="s">
        <v>1478</v>
      </c>
      <c r="AD18" t="s">
        <v>1479</v>
      </c>
      <c r="AE18" t="s">
        <v>1480</v>
      </c>
      <c r="AF18" t="s">
        <v>1481</v>
      </c>
      <c r="AG18" t="s">
        <v>1482</v>
      </c>
      <c r="AJ18" t="s">
        <v>1483</v>
      </c>
      <c r="AM18" t="s">
        <v>1484</v>
      </c>
      <c r="AN18" t="s">
        <v>1485</v>
      </c>
      <c r="AP18" t="s">
        <v>1486</v>
      </c>
      <c r="AQ18" t="s">
        <v>1487</v>
      </c>
      <c r="AZ18" t="s">
        <v>1488</v>
      </c>
      <c r="BD18" t="s">
        <v>1489</v>
      </c>
      <c r="BE18" t="s">
        <v>1490</v>
      </c>
      <c r="BF18" t="s">
        <v>1491</v>
      </c>
      <c r="BI18" t="s">
        <v>1492</v>
      </c>
      <c r="BJ18" t="s">
        <v>1493</v>
      </c>
      <c r="BK18" t="s">
        <v>1494</v>
      </c>
      <c r="BL18" t="s">
        <v>1495</v>
      </c>
      <c r="BM18" t="s">
        <v>1496</v>
      </c>
      <c r="BO18" t="s">
        <v>1497</v>
      </c>
      <c r="BP18" t="s">
        <v>1498</v>
      </c>
      <c r="BT18" t="s">
        <v>1499</v>
      </c>
      <c r="BU18" t="s">
        <v>1500</v>
      </c>
      <c r="BW18" t="s">
        <v>1501</v>
      </c>
      <c r="BY18" t="s">
        <v>1502</v>
      </c>
      <c r="BZ18" t="s">
        <v>1503</v>
      </c>
      <c r="CB18" t="s">
        <v>1504</v>
      </c>
      <c r="CC18" t="s">
        <v>1505</v>
      </c>
      <c r="CD18" t="s">
        <v>1506</v>
      </c>
      <c r="CF18" t="s">
        <v>1507</v>
      </c>
      <c r="CH18" t="s">
        <v>1508</v>
      </c>
    </row>
    <row r="19">
      <c r="B19" t="s">
        <v>796</v>
      </c>
      <c r="C19" t="s">
        <v>797</v>
      </c>
      <c r="E19" t="s">
        <v>489</v>
      </c>
      <c r="F19" t="s">
        <v>707</v>
      </c>
      <c r="G19" t="s">
        <v>31</v>
      </c>
      <c r="I19" t="s">
        <v>701</v>
      </c>
      <c r="L19" t="s">
        <v>1509</v>
      </c>
      <c r="M19" s="4">
        <v>11</v>
      </c>
      <c r="Q19" t="s">
        <v>1509</v>
      </c>
      <c r="V19" t="s">
        <v>1510</v>
      </c>
      <c r="X19" t="s">
        <v>1511</v>
      </c>
      <c r="Z19" t="s">
        <v>1512</v>
      </c>
      <c r="AD19" t="s">
        <v>1513</v>
      </c>
      <c r="AE19" t="s">
        <v>1514</v>
      </c>
      <c r="AF19" t="s">
        <v>1515</v>
      </c>
      <c r="AG19" t="s">
        <v>1516</v>
      </c>
      <c r="AJ19" t="s">
        <v>1517</v>
      </c>
      <c r="AM19" t="s">
        <v>1518</v>
      </c>
      <c r="AN19" t="s">
        <v>1519</v>
      </c>
      <c r="AP19" t="s">
        <v>1520</v>
      </c>
      <c r="AQ19" t="s">
        <v>1521</v>
      </c>
      <c r="AZ19" t="s">
        <v>1522</v>
      </c>
      <c r="BD19" t="s">
        <v>1523</v>
      </c>
      <c r="BE19" t="s">
        <v>1524</v>
      </c>
      <c r="BF19" t="s">
        <v>1525</v>
      </c>
      <c r="BI19" t="s">
        <v>1526</v>
      </c>
      <c r="BJ19" t="s">
        <v>1527</v>
      </c>
      <c r="BK19" t="s">
        <v>1528</v>
      </c>
      <c r="BL19" t="s">
        <v>1529</v>
      </c>
      <c r="BM19" t="s">
        <v>1530</v>
      </c>
      <c r="BO19" t="s">
        <v>1531</v>
      </c>
      <c r="BP19" t="s">
        <v>1532</v>
      </c>
      <c r="BT19" t="s">
        <v>1533</v>
      </c>
      <c r="BU19" t="s">
        <v>1534</v>
      </c>
      <c r="BW19" t="s">
        <v>1535</v>
      </c>
      <c r="BY19" t="s">
        <v>1536</v>
      </c>
      <c r="BZ19" t="s">
        <v>1537</v>
      </c>
      <c r="CB19" t="s">
        <v>1538</v>
      </c>
      <c r="CC19" t="s">
        <v>1539</v>
      </c>
      <c r="CD19" t="s">
        <v>1540</v>
      </c>
      <c r="CF19" t="s">
        <v>1541</v>
      </c>
      <c r="CH19" t="s">
        <v>1542</v>
      </c>
    </row>
    <row r="20">
      <c r="B20" t="s">
        <v>930</v>
      </c>
      <c r="C20" t="s">
        <v>931</v>
      </c>
      <c r="E20" t="s">
        <v>716</v>
      </c>
      <c r="F20" t="s">
        <v>717</v>
      </c>
      <c r="G20" t="s">
        <v>718</v>
      </c>
      <c r="I20" t="s">
        <v>708</v>
      </c>
      <c r="L20" t="s">
        <v>1543</v>
      </c>
      <c r="M20" s="4">
        <v>12</v>
      </c>
      <c r="Q20" t="s">
        <v>1543</v>
      </c>
      <c r="V20" t="s">
        <v>1544</v>
      </c>
      <c r="X20" t="s">
        <v>1545</v>
      </c>
      <c r="Z20" t="s">
        <v>1546</v>
      </c>
      <c r="AD20" t="s">
        <v>1547</v>
      </c>
      <c r="AE20" t="s">
        <v>1548</v>
      </c>
      <c r="AF20" t="s">
        <v>1549</v>
      </c>
      <c r="AG20" t="s">
        <v>1550</v>
      </c>
      <c r="AJ20" t="s">
        <v>1551</v>
      </c>
      <c r="AM20" t="s">
        <v>1552</v>
      </c>
      <c r="AN20" t="s">
        <v>1553</v>
      </c>
      <c r="AP20" t="s">
        <v>1554</v>
      </c>
      <c r="AQ20" t="s">
        <v>1555</v>
      </c>
      <c r="AZ20" t="s">
        <v>1556</v>
      </c>
      <c r="BF20" t="s">
        <v>1557</v>
      </c>
      <c r="BJ20" t="s">
        <v>1558</v>
      </c>
      <c r="BK20" t="s">
        <v>1559</v>
      </c>
      <c r="BL20" t="s">
        <v>1560</v>
      </c>
      <c r="BM20" t="s">
        <v>1561</v>
      </c>
      <c r="BO20" t="s">
        <v>1562</v>
      </c>
      <c r="BP20" t="s">
        <v>1563</v>
      </c>
      <c r="BT20" t="s">
        <v>1564</v>
      </c>
      <c r="BU20" t="s">
        <v>1565</v>
      </c>
      <c r="BW20" t="s">
        <v>1566</v>
      </c>
      <c r="BY20" t="s">
        <v>1567</v>
      </c>
      <c r="BZ20" t="s">
        <v>1568</v>
      </c>
      <c r="CB20" t="s">
        <v>1569</v>
      </c>
      <c r="CC20" t="s">
        <v>1570</v>
      </c>
      <c r="CD20" t="s">
        <v>1571</v>
      </c>
      <c r="CF20" t="s">
        <v>1572</v>
      </c>
      <c r="CH20" t="s">
        <v>1573</v>
      </c>
    </row>
    <row r="21">
      <c r="B21" t="s">
        <v>833</v>
      </c>
      <c r="C21" t="s">
        <v>963</v>
      </c>
      <c r="E21" t="s">
        <v>726</v>
      </c>
      <c r="F21" t="s">
        <v>727</v>
      </c>
      <c r="G21" t="s">
        <v>31</v>
      </c>
      <c r="I21" t="s">
        <v>719</v>
      </c>
      <c r="L21" t="s">
        <v>1574</v>
      </c>
      <c r="M21" s="4">
        <v>13</v>
      </c>
      <c r="Q21" t="s">
        <v>1574</v>
      </c>
      <c r="V21" t="s">
        <v>1575</v>
      </c>
      <c r="X21" t="s">
        <v>1576</v>
      </c>
      <c r="Z21" t="s">
        <v>1577</v>
      </c>
      <c r="AD21" t="s">
        <v>1578</v>
      </c>
      <c r="AE21" t="s">
        <v>1579</v>
      </c>
      <c r="AF21" t="s">
        <v>1580</v>
      </c>
      <c r="AG21" t="s">
        <v>1581</v>
      </c>
      <c r="AJ21" t="s">
        <v>1582</v>
      </c>
      <c r="AM21" t="s">
        <v>1583</v>
      </c>
      <c r="AN21" t="s">
        <v>1584</v>
      </c>
      <c r="AQ21" t="s">
        <v>1585</v>
      </c>
      <c r="AZ21" t="s">
        <v>1586</v>
      </c>
      <c r="BF21" t="s">
        <v>1587</v>
      </c>
      <c r="BJ21" t="s">
        <v>1588</v>
      </c>
      <c r="BK21" t="s">
        <v>1589</v>
      </c>
      <c r="BL21" t="s">
        <v>1590</v>
      </c>
      <c r="BM21" t="s">
        <v>1591</v>
      </c>
      <c r="BO21" t="s">
        <v>1592</v>
      </c>
      <c r="BP21" t="s">
        <v>1593</v>
      </c>
      <c r="BT21" t="s">
        <v>1594</v>
      </c>
      <c r="BU21" t="s">
        <v>1197</v>
      </c>
      <c r="BW21" t="s">
        <v>1595</v>
      </c>
      <c r="BY21" t="s">
        <v>1596</v>
      </c>
      <c r="BZ21" t="s">
        <v>1597</v>
      </c>
      <c r="CB21" t="s">
        <v>1598</v>
      </c>
      <c r="CC21" t="s">
        <v>1599</v>
      </c>
      <c r="CD21" t="s">
        <v>1600</v>
      </c>
      <c r="CF21" t="s">
        <v>1601</v>
      </c>
      <c r="CH21" t="s">
        <v>1602</v>
      </c>
    </row>
    <row r="22">
      <c r="B22" t="s">
        <v>850</v>
      </c>
      <c r="C22" t="s">
        <v>851</v>
      </c>
      <c r="E22" t="s">
        <v>735</v>
      </c>
      <c r="F22" t="s">
        <v>736</v>
      </c>
      <c r="G22" t="s">
        <v>31</v>
      </c>
      <c r="I22" t="s">
        <v>728</v>
      </c>
      <c r="L22" t="s">
        <v>1603</v>
      </c>
      <c r="M22" s="4">
        <v>14</v>
      </c>
      <c r="Q22" t="s">
        <v>1603</v>
      </c>
      <c r="V22" t="s">
        <v>1604</v>
      </c>
      <c r="X22" t="s">
        <v>1605</v>
      </c>
      <c r="Z22" t="s">
        <v>1606</v>
      </c>
      <c r="AD22" t="s">
        <v>1607</v>
      </c>
      <c r="AE22" t="s">
        <v>1608</v>
      </c>
      <c r="AF22" t="s">
        <v>1609</v>
      </c>
      <c r="AG22" t="s">
        <v>1610</v>
      </c>
      <c r="AJ22" t="s">
        <v>1611</v>
      </c>
      <c r="AM22" t="s">
        <v>1612</v>
      </c>
      <c r="AN22" t="s">
        <v>1613</v>
      </c>
      <c r="AQ22" t="s">
        <v>1614</v>
      </c>
      <c r="AZ22" t="s">
        <v>1615</v>
      </c>
      <c r="BF22" t="s">
        <v>1616</v>
      </c>
      <c r="BJ22" t="s">
        <v>1617</v>
      </c>
      <c r="BK22" t="s">
        <v>1618</v>
      </c>
      <c r="BL22" t="s">
        <v>1619</v>
      </c>
      <c r="BM22" t="s">
        <v>1620</v>
      </c>
      <c r="BO22" t="s">
        <v>1621</v>
      </c>
      <c r="BP22" t="s">
        <v>1622</v>
      </c>
      <c r="BT22" t="s">
        <v>1623</v>
      </c>
      <c r="BU22" t="s">
        <v>1624</v>
      </c>
      <c r="BW22" t="s">
        <v>1625</v>
      </c>
      <c r="BY22" t="s">
        <v>1626</v>
      </c>
      <c r="CB22" t="s">
        <v>1627</v>
      </c>
      <c r="CC22" t="s">
        <v>1628</v>
      </c>
      <c r="CD22" t="s">
        <v>1629</v>
      </c>
      <c r="CF22" t="s">
        <v>1630</v>
      </c>
      <c r="CH22" t="s">
        <v>1631</v>
      </c>
    </row>
    <row r="23">
      <c r="B23" t="s">
        <v>877</v>
      </c>
      <c r="C23" t="s">
        <v>878</v>
      </c>
      <c r="E23" t="s">
        <v>743</v>
      </c>
      <c r="F23" t="s">
        <v>744</v>
      </c>
      <c r="G23" t="s">
        <v>31</v>
      </c>
      <c r="I23" t="s">
        <v>737</v>
      </c>
      <c r="L23" t="s">
        <v>1632</v>
      </c>
      <c r="M23" s="4">
        <v>16</v>
      </c>
      <c r="Q23" t="s">
        <v>1632</v>
      </c>
      <c r="V23" t="s">
        <v>1633</v>
      </c>
      <c r="X23" t="s">
        <v>1634</v>
      </c>
      <c r="Z23" t="s">
        <v>1635</v>
      </c>
      <c r="AD23" t="s">
        <v>1636</v>
      </c>
      <c r="AE23" t="s">
        <v>1637</v>
      </c>
      <c r="AF23" t="s">
        <v>1638</v>
      </c>
      <c r="AG23" t="s">
        <v>1639</v>
      </c>
      <c r="AJ23" t="s">
        <v>1640</v>
      </c>
      <c r="AM23" t="s">
        <v>1641</v>
      </c>
      <c r="AN23" t="s">
        <v>1642</v>
      </c>
      <c r="AQ23" t="s">
        <v>1643</v>
      </c>
      <c r="AZ23" t="s">
        <v>1644</v>
      </c>
      <c r="BF23" t="s">
        <v>1645</v>
      </c>
      <c r="BJ23" t="s">
        <v>1646</v>
      </c>
      <c r="BK23" t="s">
        <v>1647</v>
      </c>
      <c r="BL23" t="s">
        <v>1648</v>
      </c>
      <c r="BM23" t="s">
        <v>1649</v>
      </c>
      <c r="BO23" t="s">
        <v>1650</v>
      </c>
      <c r="BP23" t="s">
        <v>1651</v>
      </c>
      <c r="BT23" t="s">
        <v>1652</v>
      </c>
      <c r="BU23" t="s">
        <v>1653</v>
      </c>
      <c r="BY23" t="s">
        <v>1654</v>
      </c>
      <c r="CB23" t="s">
        <v>1655</v>
      </c>
      <c r="CC23" t="s">
        <v>1656</v>
      </c>
      <c r="CD23" t="s">
        <v>1657</v>
      </c>
      <c r="CF23" t="s">
        <v>1658</v>
      </c>
      <c r="CH23" t="s">
        <v>1659</v>
      </c>
    </row>
    <row r="24">
      <c r="B24" t="s">
        <v>896</v>
      </c>
      <c r="C24" t="s">
        <v>1011</v>
      </c>
      <c r="E24" t="s">
        <v>751</v>
      </c>
      <c r="F24" t="s">
        <v>752</v>
      </c>
      <c r="G24" t="s">
        <v>31</v>
      </c>
      <c r="I24" t="s">
        <v>745</v>
      </c>
      <c r="L24" t="s">
        <v>1660</v>
      </c>
      <c r="M24" s="4">
        <v>17</v>
      </c>
      <c r="Q24" t="s">
        <v>1660</v>
      </c>
      <c r="V24" t="s">
        <v>1661</v>
      </c>
      <c r="X24" t="s">
        <v>1662</v>
      </c>
      <c r="AD24" t="s">
        <v>1663</v>
      </c>
      <c r="AE24" t="s">
        <v>1664</v>
      </c>
      <c r="AF24" t="s">
        <v>1665</v>
      </c>
      <c r="AG24" t="s">
        <v>1666</v>
      </c>
      <c r="AJ24" t="s">
        <v>1667</v>
      </c>
      <c r="AM24" t="s">
        <v>1668</v>
      </c>
      <c r="AN24" t="s">
        <v>1669</v>
      </c>
      <c r="AQ24" t="s">
        <v>1670</v>
      </c>
      <c r="AZ24" t="s">
        <v>1671</v>
      </c>
      <c r="BF24" t="s">
        <v>1672</v>
      </c>
      <c r="BK24" t="s">
        <v>1673</v>
      </c>
      <c r="BL24" t="s">
        <v>1674</v>
      </c>
      <c r="BM24" t="s">
        <v>1675</v>
      </c>
      <c r="BO24" t="s">
        <v>1676</v>
      </c>
      <c r="BP24" t="s">
        <v>1677</v>
      </c>
      <c r="BT24" t="s">
        <v>1678</v>
      </c>
      <c r="BU24" t="s">
        <v>1679</v>
      </c>
      <c r="BY24" t="s">
        <v>1680</v>
      </c>
      <c r="CB24" t="s">
        <v>1681</v>
      </c>
      <c r="CC24" t="s">
        <v>1682</v>
      </c>
      <c r="CD24" t="s">
        <v>1683</v>
      </c>
      <c r="CF24" t="s">
        <v>1684</v>
      </c>
      <c r="CH24" t="s">
        <v>1685</v>
      </c>
    </row>
    <row r="25">
      <c r="E25" t="s">
        <v>759</v>
      </c>
      <c r="F25" t="s">
        <v>760</v>
      </c>
      <c r="G25" t="s">
        <v>613</v>
      </c>
      <c r="I25" t="s">
        <v>753</v>
      </c>
      <c r="L25" t="s">
        <v>1686</v>
      </c>
      <c r="M25" s="4">
        <v>18</v>
      </c>
      <c r="Q25" t="s">
        <v>1686</v>
      </c>
      <c r="V25" t="s">
        <v>1687</v>
      </c>
      <c r="X25" t="s">
        <v>1688</v>
      </c>
      <c r="AD25" t="s">
        <v>1689</v>
      </c>
      <c r="AE25" t="s">
        <v>1690</v>
      </c>
      <c r="AF25" t="s">
        <v>1691</v>
      </c>
      <c r="AG25" t="s">
        <v>1692</v>
      </c>
      <c r="AJ25" t="s">
        <v>1693</v>
      </c>
      <c r="AM25" t="s">
        <v>1694</v>
      </c>
      <c r="AN25" t="s">
        <v>1695</v>
      </c>
      <c r="AQ25" t="s">
        <v>1696</v>
      </c>
      <c r="AZ25" t="s">
        <v>1697</v>
      </c>
      <c r="BF25" t="s">
        <v>1698</v>
      </c>
      <c r="BK25" t="s">
        <v>1699</v>
      </c>
      <c r="BL25" t="s">
        <v>1700</v>
      </c>
      <c r="BM25" t="s">
        <v>1701</v>
      </c>
      <c r="BO25" t="s">
        <v>1702</v>
      </c>
      <c r="BP25" t="s">
        <v>1703</v>
      </c>
      <c r="BT25" t="s">
        <v>1704</v>
      </c>
      <c r="BU25" t="s">
        <v>1705</v>
      </c>
      <c r="BY25" t="s">
        <v>1706</v>
      </c>
      <c r="CB25" t="s">
        <v>1707</v>
      </c>
      <c r="CC25" t="s">
        <v>1708</v>
      </c>
      <c r="CD25" t="s">
        <v>1709</v>
      </c>
      <c r="CF25" t="s">
        <v>1710</v>
      </c>
      <c r="CH25" t="s">
        <v>1711</v>
      </c>
    </row>
    <row r="26">
      <c r="E26" t="s">
        <v>768</v>
      </c>
      <c r="F26" t="s">
        <v>769</v>
      </c>
      <c r="G26" t="s">
        <v>749</v>
      </c>
      <c r="I26" t="s">
        <v>761</v>
      </c>
      <c r="L26" t="s">
        <v>1712</v>
      </c>
      <c r="M26" s="4">
        <v>19</v>
      </c>
      <c r="Q26" t="s">
        <v>1712</v>
      </c>
      <c r="V26" t="s">
        <v>1713</v>
      </c>
      <c r="X26" t="s">
        <v>1714</v>
      </c>
      <c r="AD26" t="s">
        <v>1715</v>
      </c>
      <c r="AE26" t="s">
        <v>1716</v>
      </c>
      <c r="AF26" t="s">
        <v>1717</v>
      </c>
      <c r="AG26" t="s">
        <v>1718</v>
      </c>
      <c r="AJ26" t="s">
        <v>1719</v>
      </c>
      <c r="AM26" t="s">
        <v>1720</v>
      </c>
      <c r="AN26" t="s">
        <v>1721</v>
      </c>
      <c r="AQ26" t="s">
        <v>1722</v>
      </c>
      <c r="AZ26" t="s">
        <v>1723</v>
      </c>
      <c r="BF26" t="s">
        <v>1724</v>
      </c>
      <c r="BK26" t="s">
        <v>1725</v>
      </c>
      <c r="BL26" t="s">
        <v>1726</v>
      </c>
      <c r="BM26" t="s">
        <v>1727</v>
      </c>
      <c r="BO26" t="s">
        <v>1728</v>
      </c>
      <c r="BP26" t="s">
        <v>1729</v>
      </c>
      <c r="BT26" t="s">
        <v>1730</v>
      </c>
      <c r="BU26" t="s">
        <v>1731</v>
      </c>
      <c r="BY26" t="s">
        <v>1732</v>
      </c>
      <c r="CB26" t="s">
        <v>1733</v>
      </c>
      <c r="CC26" t="s">
        <v>1734</v>
      </c>
      <c r="CD26" t="s">
        <v>1735</v>
      </c>
      <c r="CF26" t="s">
        <v>1736</v>
      </c>
      <c r="CH26" t="s">
        <v>1737</v>
      </c>
    </row>
    <row r="27">
      <c r="E27" t="s">
        <v>779</v>
      </c>
      <c r="F27" t="s">
        <v>780</v>
      </c>
      <c r="G27" t="s">
        <v>741</v>
      </c>
      <c r="I27" t="s">
        <v>770</v>
      </c>
      <c r="L27" t="s">
        <v>1738</v>
      </c>
      <c r="M27" s="4">
        <v>20</v>
      </c>
      <c r="Q27" t="s">
        <v>1738</v>
      </c>
      <c r="V27" t="s">
        <v>1739</v>
      </c>
      <c r="X27" t="s">
        <v>1740</v>
      </c>
      <c r="AD27" t="s">
        <v>1741</v>
      </c>
      <c r="AE27" t="s">
        <v>1742</v>
      </c>
      <c r="AF27" t="s">
        <v>1743</v>
      </c>
      <c r="AG27" t="s">
        <v>1744</v>
      </c>
      <c r="AJ27" t="s">
        <v>1745</v>
      </c>
      <c r="AM27" t="s">
        <v>1746</v>
      </c>
      <c r="AN27" t="s">
        <v>1747</v>
      </c>
      <c r="AQ27" t="s">
        <v>1748</v>
      </c>
      <c r="AZ27" t="s">
        <v>1749</v>
      </c>
      <c r="BK27" t="s">
        <v>1750</v>
      </c>
      <c r="BL27" t="s">
        <v>1751</v>
      </c>
      <c r="BM27" t="s">
        <v>1752</v>
      </c>
      <c r="BO27" t="s">
        <v>1753</v>
      </c>
      <c r="BP27" t="s">
        <v>1754</v>
      </c>
      <c r="BT27" t="s">
        <v>1755</v>
      </c>
      <c r="BU27" t="s">
        <v>1756</v>
      </c>
      <c r="BY27" t="s">
        <v>1757</v>
      </c>
      <c r="CB27" t="s">
        <v>1758</v>
      </c>
      <c r="CC27" t="s">
        <v>1759</v>
      </c>
      <c r="CD27" t="s">
        <v>1760</v>
      </c>
      <c r="CF27" t="s">
        <v>1761</v>
      </c>
      <c r="CH27" t="s">
        <v>1762</v>
      </c>
    </row>
    <row r="28">
      <c r="E28" t="s">
        <v>789</v>
      </c>
      <c r="F28" t="s">
        <v>790</v>
      </c>
      <c r="G28" t="s">
        <v>791</v>
      </c>
      <c r="I28" t="s">
        <v>781</v>
      </c>
      <c r="L28" t="s">
        <v>1763</v>
      </c>
      <c r="M28" s="4">
        <v>21</v>
      </c>
      <c r="Q28" t="s">
        <v>1763</v>
      </c>
      <c r="V28" t="s">
        <v>1764</v>
      </c>
      <c r="X28" t="s">
        <v>1765</v>
      </c>
      <c r="AD28" t="s">
        <v>1766</v>
      </c>
      <c r="AE28" t="s">
        <v>1767</v>
      </c>
      <c r="AF28" t="s">
        <v>1768</v>
      </c>
      <c r="AG28" t="s">
        <v>1769</v>
      </c>
      <c r="AJ28" t="s">
        <v>1770</v>
      </c>
      <c r="AM28" t="s">
        <v>1771</v>
      </c>
      <c r="AN28" t="s">
        <v>1772</v>
      </c>
      <c r="AQ28" t="s">
        <v>1773</v>
      </c>
      <c r="AZ28" t="s">
        <v>1774</v>
      </c>
      <c r="BK28" t="s">
        <v>1775</v>
      </c>
      <c r="BL28" t="s">
        <v>1776</v>
      </c>
      <c r="BM28" t="s">
        <v>1777</v>
      </c>
      <c r="BO28" t="s">
        <v>1778</v>
      </c>
      <c r="BP28" t="s">
        <v>1779</v>
      </c>
      <c r="BT28" t="s">
        <v>1780</v>
      </c>
      <c r="BU28" t="s">
        <v>1781</v>
      </c>
      <c r="BY28" t="s">
        <v>1782</v>
      </c>
      <c r="CB28" t="s">
        <v>1783</v>
      </c>
      <c r="CC28" t="s">
        <v>1784</v>
      </c>
      <c r="CD28" t="s">
        <v>1785</v>
      </c>
      <c r="CF28" t="s">
        <v>1786</v>
      </c>
      <c r="CH28" t="s">
        <v>1787</v>
      </c>
    </row>
    <row r="29">
      <c r="E29" t="s">
        <v>799</v>
      </c>
      <c r="F29" t="s">
        <v>800</v>
      </c>
      <c r="G29" t="s">
        <v>31</v>
      </c>
      <c r="I29" t="s">
        <v>792</v>
      </c>
      <c r="L29" t="s">
        <v>1788</v>
      </c>
      <c r="M29" s="4">
        <v>22</v>
      </c>
      <c r="Q29" t="s">
        <v>1788</v>
      </c>
      <c r="V29" t="s">
        <v>1789</v>
      </c>
      <c r="X29" t="s">
        <v>1790</v>
      </c>
      <c r="AD29" t="s">
        <v>1791</v>
      </c>
      <c r="AE29" t="s">
        <v>1792</v>
      </c>
      <c r="AF29" t="s">
        <v>1793</v>
      </c>
      <c r="AG29" t="s">
        <v>1794</v>
      </c>
      <c r="AJ29" t="s">
        <v>1795</v>
      </c>
      <c r="AM29" t="s">
        <v>1796</v>
      </c>
      <c r="AN29" t="s">
        <v>1797</v>
      </c>
      <c r="AZ29" t="s">
        <v>1798</v>
      </c>
      <c r="BK29" t="s">
        <v>1799</v>
      </c>
      <c r="BL29" t="s">
        <v>1800</v>
      </c>
      <c r="BM29" t="s">
        <v>1801</v>
      </c>
      <c r="BP29" t="s">
        <v>1802</v>
      </c>
      <c r="BT29" t="s">
        <v>1803</v>
      </c>
      <c r="BU29" t="s">
        <v>1804</v>
      </c>
      <c r="BY29" t="s">
        <v>1805</v>
      </c>
      <c r="CB29" t="s">
        <v>1806</v>
      </c>
      <c r="CC29" t="s">
        <v>1807</v>
      </c>
      <c r="CD29" t="s">
        <v>1808</v>
      </c>
      <c r="CF29" t="s">
        <v>1809</v>
      </c>
      <c r="CH29" t="s">
        <v>1810</v>
      </c>
    </row>
    <row r="30">
      <c r="E30" t="s">
        <v>809</v>
      </c>
      <c r="F30" t="s">
        <v>810</v>
      </c>
      <c r="G30" t="s">
        <v>811</v>
      </c>
      <c r="I30" t="s">
        <v>1811</v>
      </c>
      <c r="L30" t="s">
        <v>1812</v>
      </c>
      <c r="M30" s="4">
        <v>23</v>
      </c>
      <c r="Q30" t="s">
        <v>1812</v>
      </c>
      <c r="V30" t="s">
        <v>1813</v>
      </c>
      <c r="X30" t="s">
        <v>1814</v>
      </c>
      <c r="AD30" t="s">
        <v>1815</v>
      </c>
      <c r="AE30" t="s">
        <v>1816</v>
      </c>
      <c r="AF30" t="s">
        <v>1817</v>
      </c>
      <c r="AG30" t="s">
        <v>1818</v>
      </c>
      <c r="AJ30" t="s">
        <v>1819</v>
      </c>
      <c r="AM30" t="s">
        <v>1820</v>
      </c>
      <c r="AN30" t="s">
        <v>1821</v>
      </c>
      <c r="AZ30" t="s">
        <v>1822</v>
      </c>
      <c r="BK30" t="s">
        <v>1823</v>
      </c>
      <c r="BL30" t="s">
        <v>1824</v>
      </c>
      <c r="BM30" t="s">
        <v>1825</v>
      </c>
      <c r="BP30" t="s">
        <v>1826</v>
      </c>
      <c r="BT30" t="s">
        <v>1827</v>
      </c>
      <c r="BU30" t="s">
        <v>1828</v>
      </c>
      <c r="BY30" t="s">
        <v>1829</v>
      </c>
      <c r="CB30" t="s">
        <v>1830</v>
      </c>
      <c r="CC30" t="s">
        <v>1831</v>
      </c>
      <c r="CD30" t="s">
        <v>1832</v>
      </c>
      <c r="CF30" t="s">
        <v>1833</v>
      </c>
      <c r="CH30" t="s">
        <v>1834</v>
      </c>
    </row>
    <row r="31" ht="15" customHeight="1">
      <c r="E31" t="s">
        <v>818</v>
      </c>
      <c r="F31" t="s">
        <v>819</v>
      </c>
      <c r="G31" t="s">
        <v>807</v>
      </c>
      <c r="I31" t="s">
        <v>433</v>
      </c>
      <c r="L31" t="s">
        <v>1835</v>
      </c>
      <c r="M31" s="4">
        <v>24</v>
      </c>
      <c r="Q31" t="s">
        <v>1835</v>
      </c>
      <c r="V31" t="s">
        <v>1836</v>
      </c>
      <c r="X31" t="s">
        <v>1837</v>
      </c>
      <c r="AD31" t="s">
        <v>1838</v>
      </c>
      <c r="AE31" t="s">
        <v>1839</v>
      </c>
      <c r="AF31" t="s">
        <v>1840</v>
      </c>
      <c r="AG31" t="s">
        <v>1841</v>
      </c>
      <c r="AJ31" t="s">
        <v>1842</v>
      </c>
      <c r="AM31" t="s">
        <v>1843</v>
      </c>
      <c r="AN31" t="s">
        <v>1844</v>
      </c>
      <c r="AZ31" t="s">
        <v>1845</v>
      </c>
      <c r="BK31" t="s">
        <v>1846</v>
      </c>
      <c r="BL31" t="s">
        <v>1847</v>
      </c>
      <c r="BM31" t="s">
        <v>1848</v>
      </c>
      <c r="BP31" t="s">
        <v>1849</v>
      </c>
      <c r="BT31" t="s">
        <v>1850</v>
      </c>
      <c r="BU31" t="s">
        <v>1851</v>
      </c>
      <c r="BY31" t="s">
        <v>1852</v>
      </c>
      <c r="CB31" t="s">
        <v>1853</v>
      </c>
      <c r="CC31" t="s">
        <v>1854</v>
      </c>
      <c r="CD31" t="s">
        <v>1855</v>
      </c>
      <c r="CF31" t="s">
        <v>1856</v>
      </c>
      <c r="CH31" t="s">
        <v>1857</v>
      </c>
    </row>
    <row r="32">
      <c r="E32" t="s">
        <v>827</v>
      </c>
      <c r="F32" t="s">
        <v>828</v>
      </c>
      <c r="G32" t="s">
        <v>31</v>
      </c>
      <c r="I32" t="s">
        <v>820</v>
      </c>
      <c r="L32" t="s">
        <v>1086</v>
      </c>
      <c r="M32" s="4" t="s">
        <v>1858</v>
      </c>
      <c r="V32" t="s">
        <v>1859</v>
      </c>
      <c r="X32" t="s">
        <v>1860</v>
      </c>
      <c r="AD32" t="s">
        <v>1861</v>
      </c>
      <c r="AE32" t="s">
        <v>1862</v>
      </c>
      <c r="AF32" t="s">
        <v>1863</v>
      </c>
      <c r="AG32" t="s">
        <v>1864</v>
      </c>
      <c r="AJ32" t="s">
        <v>1865</v>
      </c>
      <c r="AM32" t="s">
        <v>1866</v>
      </c>
      <c r="AN32" t="s">
        <v>1867</v>
      </c>
      <c r="AZ32" t="s">
        <v>1868</v>
      </c>
      <c r="BK32" t="s">
        <v>1869</v>
      </c>
      <c r="BL32" t="s">
        <v>1870</v>
      </c>
      <c r="BM32" t="s">
        <v>1871</v>
      </c>
      <c r="BP32" t="s">
        <v>1872</v>
      </c>
      <c r="BT32" t="s">
        <v>1873</v>
      </c>
      <c r="BU32" t="s">
        <v>1874</v>
      </c>
      <c r="BY32" t="s">
        <v>1875</v>
      </c>
      <c r="CB32" t="s">
        <v>1876</v>
      </c>
      <c r="CC32" t="s">
        <v>1877</v>
      </c>
      <c r="CD32" t="s">
        <v>1878</v>
      </c>
      <c r="CF32" t="s">
        <v>1879</v>
      </c>
    </row>
    <row r="33">
      <c r="E33" t="s">
        <v>290</v>
      </c>
      <c r="F33" t="s">
        <v>836</v>
      </c>
      <c r="G33" t="s">
        <v>33</v>
      </c>
      <c r="I33" t="s">
        <v>829</v>
      </c>
      <c r="L33" t="s">
        <v>1131</v>
      </c>
      <c r="M33" s="4" t="s">
        <v>1880</v>
      </c>
      <c r="V33" t="s">
        <v>1881</v>
      </c>
      <c r="X33" t="s">
        <v>1882</v>
      </c>
      <c r="AD33" t="s">
        <v>1883</v>
      </c>
      <c r="AE33" t="s">
        <v>1884</v>
      </c>
      <c r="AF33" t="s">
        <v>1885</v>
      </c>
      <c r="AG33" t="s">
        <v>1886</v>
      </c>
      <c r="AJ33" t="s">
        <v>1887</v>
      </c>
      <c r="AM33" t="s">
        <v>1888</v>
      </c>
      <c r="AN33" t="s">
        <v>1889</v>
      </c>
      <c r="AZ33" t="s">
        <v>1890</v>
      </c>
      <c r="BK33" t="s">
        <v>1891</v>
      </c>
      <c r="BL33" t="s">
        <v>1892</v>
      </c>
      <c r="BM33" t="s">
        <v>1893</v>
      </c>
      <c r="BP33" t="s">
        <v>1894</v>
      </c>
      <c r="BT33" t="s">
        <v>1895</v>
      </c>
      <c r="BU33" t="s">
        <v>1403</v>
      </c>
      <c r="BY33" t="s">
        <v>1896</v>
      </c>
      <c r="CB33" t="s">
        <v>1897</v>
      </c>
      <c r="CC33" t="s">
        <v>1898</v>
      </c>
      <c r="CD33" t="s">
        <v>1899</v>
      </c>
      <c r="CF33" t="s">
        <v>1900</v>
      </c>
    </row>
    <row r="34">
      <c r="E34" t="s">
        <v>844</v>
      </c>
      <c r="F34" t="s">
        <v>845</v>
      </c>
      <c r="G34" t="s">
        <v>846</v>
      </c>
      <c r="I34" t="s">
        <v>837</v>
      </c>
      <c r="L34" t="s">
        <v>1176</v>
      </c>
      <c r="M34" s="4" t="s">
        <v>1901</v>
      </c>
      <c r="V34" t="s">
        <v>1902</v>
      </c>
      <c r="X34" t="s">
        <v>1903</v>
      </c>
      <c r="AD34" t="s">
        <v>1904</v>
      </c>
      <c r="AE34" t="s">
        <v>1905</v>
      </c>
      <c r="AF34" t="s">
        <v>1906</v>
      </c>
      <c r="AG34" t="s">
        <v>1907</v>
      </c>
      <c r="AM34" t="s">
        <v>1908</v>
      </c>
      <c r="AN34" t="s">
        <v>1909</v>
      </c>
      <c r="AZ34" t="s">
        <v>1910</v>
      </c>
      <c r="BK34" t="s">
        <v>1911</v>
      </c>
      <c r="BL34" t="s">
        <v>1912</v>
      </c>
      <c r="BM34" t="s">
        <v>1913</v>
      </c>
      <c r="BT34" t="s">
        <v>1914</v>
      </c>
      <c r="BU34" t="s">
        <v>1915</v>
      </c>
      <c r="BY34" t="s">
        <v>1916</v>
      </c>
      <c r="CB34" t="s">
        <v>1917</v>
      </c>
      <c r="CC34" t="s">
        <v>1918</v>
      </c>
      <c r="CD34" t="s">
        <v>1919</v>
      </c>
      <c r="CF34" t="s">
        <v>1920</v>
      </c>
    </row>
    <row r="35">
      <c r="E35" t="s">
        <v>853</v>
      </c>
      <c r="F35" t="s">
        <v>854</v>
      </c>
      <c r="G35" t="s">
        <v>677</v>
      </c>
      <c r="I35" t="s">
        <v>847</v>
      </c>
      <c r="L35" t="s">
        <v>1222</v>
      </c>
      <c r="M35" s="4" t="s">
        <v>1921</v>
      </c>
      <c r="X35" t="s">
        <v>1922</v>
      </c>
      <c r="AD35" t="s">
        <v>1923</v>
      </c>
      <c r="AE35" t="s">
        <v>1924</v>
      </c>
      <c r="AF35" t="s">
        <v>1925</v>
      </c>
      <c r="AG35" t="s">
        <v>1926</v>
      </c>
      <c r="AM35" t="s">
        <v>1927</v>
      </c>
      <c r="AN35" t="s">
        <v>1928</v>
      </c>
      <c r="AZ35" t="s">
        <v>1929</v>
      </c>
      <c r="BK35" t="s">
        <v>1930</v>
      </c>
      <c r="BL35" t="s">
        <v>1931</v>
      </c>
      <c r="BM35" t="s">
        <v>1932</v>
      </c>
      <c r="BT35" t="s">
        <v>1933</v>
      </c>
      <c r="BU35" t="s">
        <v>1934</v>
      </c>
      <c r="BY35" t="s">
        <v>1935</v>
      </c>
      <c r="CB35" t="s">
        <v>1936</v>
      </c>
      <c r="CD35" t="s">
        <v>1937</v>
      </c>
      <c r="CF35" t="s">
        <v>1938</v>
      </c>
    </row>
    <row r="36">
      <c r="E36" t="s">
        <v>862</v>
      </c>
      <c r="F36" t="s">
        <v>863</v>
      </c>
      <c r="G36" t="s">
        <v>777</v>
      </c>
      <c r="I36" t="s">
        <v>855</v>
      </c>
      <c r="L36" t="s">
        <v>1266</v>
      </c>
      <c r="M36" s="4" t="s">
        <v>1939</v>
      </c>
      <c r="X36" t="s">
        <v>1940</v>
      </c>
      <c r="AD36" t="s">
        <v>1941</v>
      </c>
      <c r="AE36" t="s">
        <v>1942</v>
      </c>
      <c r="AF36" t="s">
        <v>1943</v>
      </c>
      <c r="AG36" t="s">
        <v>1944</v>
      </c>
      <c r="AM36" t="s">
        <v>1945</v>
      </c>
      <c r="AN36" t="s">
        <v>1946</v>
      </c>
      <c r="AZ36" t="s">
        <v>1947</v>
      </c>
      <c r="BK36" t="s">
        <v>1948</v>
      </c>
      <c r="BL36" t="s">
        <v>1949</v>
      </c>
      <c r="BM36" t="s">
        <v>1950</v>
      </c>
      <c r="BT36" t="s">
        <v>1951</v>
      </c>
      <c r="BU36" t="s">
        <v>1952</v>
      </c>
      <c r="BY36" t="s">
        <v>1953</v>
      </c>
      <c r="CB36" t="s">
        <v>1954</v>
      </c>
      <c r="CD36" t="s">
        <v>1955</v>
      </c>
      <c r="CF36" t="s">
        <v>1956</v>
      </c>
    </row>
    <row r="37">
      <c r="E37" t="s">
        <v>871</v>
      </c>
      <c r="F37" t="s">
        <v>872</v>
      </c>
      <c r="G37" t="s">
        <v>873</v>
      </c>
      <c r="I37" t="s">
        <v>331</v>
      </c>
      <c r="L37" t="s">
        <v>1306</v>
      </c>
      <c r="M37" s="4" t="s">
        <v>1957</v>
      </c>
      <c r="X37" t="s">
        <v>1958</v>
      </c>
      <c r="AD37" t="s">
        <v>1959</v>
      </c>
      <c r="AE37" t="s">
        <v>1960</v>
      </c>
      <c r="AF37" t="s">
        <v>1961</v>
      </c>
      <c r="AG37" t="s">
        <v>1962</v>
      </c>
      <c r="AM37" t="s">
        <v>1963</v>
      </c>
      <c r="AN37" t="s">
        <v>1964</v>
      </c>
      <c r="AZ37" t="s">
        <v>1965</v>
      </c>
      <c r="BK37" t="s">
        <v>1966</v>
      </c>
      <c r="BL37" t="s">
        <v>1967</v>
      </c>
      <c r="BM37" t="s">
        <v>1968</v>
      </c>
      <c r="BT37" t="s">
        <v>1969</v>
      </c>
      <c r="BU37" t="s">
        <v>1970</v>
      </c>
      <c r="BY37" t="s">
        <v>1971</v>
      </c>
      <c r="CB37" t="s">
        <v>1972</v>
      </c>
      <c r="CD37" t="s">
        <v>1973</v>
      </c>
      <c r="CF37" t="s">
        <v>1247</v>
      </c>
    </row>
    <row r="38">
      <c r="E38" t="s">
        <v>880</v>
      </c>
      <c r="F38" t="s">
        <v>881</v>
      </c>
      <c r="G38" t="s">
        <v>687</v>
      </c>
      <c r="I38" t="s">
        <v>874</v>
      </c>
      <c r="L38" t="s">
        <v>1345</v>
      </c>
      <c r="M38" s="4" t="s">
        <v>1974</v>
      </c>
      <c r="X38" t="s">
        <v>1975</v>
      </c>
      <c r="AD38" t="s">
        <v>1976</v>
      </c>
      <c r="AE38" t="s">
        <v>1977</v>
      </c>
      <c r="AF38" t="s">
        <v>1978</v>
      </c>
      <c r="AG38" t="s">
        <v>1979</v>
      </c>
      <c r="AM38" t="s">
        <v>1980</v>
      </c>
      <c r="AN38" t="s">
        <v>1981</v>
      </c>
      <c r="AZ38" t="s">
        <v>1982</v>
      </c>
      <c r="BL38" t="s">
        <v>1983</v>
      </c>
      <c r="BM38" t="s">
        <v>1984</v>
      </c>
      <c r="BT38" t="s">
        <v>1985</v>
      </c>
      <c r="BU38" t="s">
        <v>1986</v>
      </c>
      <c r="BY38" t="s">
        <v>1987</v>
      </c>
      <c r="CB38" t="s">
        <v>1988</v>
      </c>
      <c r="CD38" t="s">
        <v>1989</v>
      </c>
      <c r="CF38" t="s">
        <v>1990</v>
      </c>
    </row>
    <row r="39">
      <c r="E39" t="s">
        <v>890</v>
      </c>
      <c r="F39" t="s">
        <v>891</v>
      </c>
      <c r="G39" t="s">
        <v>869</v>
      </c>
      <c r="I39" t="s">
        <v>882</v>
      </c>
      <c r="L39" t="s">
        <v>1385</v>
      </c>
      <c r="M39" s="4" t="s">
        <v>1991</v>
      </c>
      <c r="AD39" t="s">
        <v>1992</v>
      </c>
      <c r="AE39" t="s">
        <v>1993</v>
      </c>
      <c r="AF39" t="s">
        <v>1994</v>
      </c>
      <c r="AG39" t="s">
        <v>1995</v>
      </c>
      <c r="AM39" t="s">
        <v>1996</v>
      </c>
      <c r="AN39" t="s">
        <v>1997</v>
      </c>
      <c r="AZ39" t="s">
        <v>1998</v>
      </c>
      <c r="BL39" t="s">
        <v>1999</v>
      </c>
      <c r="BM39" t="s">
        <v>2000</v>
      </c>
      <c r="BT39" t="s">
        <v>2001</v>
      </c>
      <c r="BU39" t="s">
        <v>2002</v>
      </c>
      <c r="BY39" t="s">
        <v>2003</v>
      </c>
      <c r="CB39" t="s">
        <v>2004</v>
      </c>
      <c r="CD39" t="s">
        <v>2005</v>
      </c>
      <c r="CF39" t="s">
        <v>2006</v>
      </c>
    </row>
    <row r="40">
      <c r="E40" t="s">
        <v>900</v>
      </c>
      <c r="F40" t="s">
        <v>901</v>
      </c>
      <c r="G40" t="s">
        <v>31</v>
      </c>
      <c r="I40" t="s">
        <v>892</v>
      </c>
      <c r="L40" t="s">
        <v>1423</v>
      </c>
      <c r="M40" s="4" t="s">
        <v>2007</v>
      </c>
      <c r="AD40" t="s">
        <v>2008</v>
      </c>
      <c r="AE40" t="s">
        <v>2009</v>
      </c>
      <c r="AF40" t="s">
        <v>2010</v>
      </c>
      <c r="AG40" t="s">
        <v>2011</v>
      </c>
      <c r="AM40" t="s">
        <v>2012</v>
      </c>
      <c r="AN40" t="s">
        <v>2013</v>
      </c>
      <c r="BL40" t="s">
        <v>2014</v>
      </c>
      <c r="BM40" t="s">
        <v>2015</v>
      </c>
      <c r="BT40" t="s">
        <v>2016</v>
      </c>
      <c r="BU40" t="s">
        <v>2017</v>
      </c>
      <c r="BY40" t="s">
        <v>2018</v>
      </c>
      <c r="CB40" t="s">
        <v>2019</v>
      </c>
      <c r="CD40" t="s">
        <v>2020</v>
      </c>
      <c r="CF40" t="s">
        <v>2021</v>
      </c>
    </row>
    <row r="41">
      <c r="E41" t="s">
        <v>908</v>
      </c>
      <c r="F41" t="s">
        <v>909</v>
      </c>
      <c r="G41" t="s">
        <v>786</v>
      </c>
      <c r="I41" t="s">
        <v>902</v>
      </c>
      <c r="L41" t="s">
        <v>2022</v>
      </c>
      <c r="M41" s="4" t="s">
        <v>2023</v>
      </c>
      <c r="AD41" t="s">
        <v>2024</v>
      </c>
      <c r="AE41" t="s">
        <v>2025</v>
      </c>
      <c r="AF41" t="s">
        <v>2026</v>
      </c>
      <c r="AG41" t="s">
        <v>2027</v>
      </c>
      <c r="AM41" t="s">
        <v>2028</v>
      </c>
      <c r="AN41" t="s">
        <v>2029</v>
      </c>
      <c r="BL41" t="s">
        <v>2030</v>
      </c>
      <c r="BM41" t="s">
        <v>2031</v>
      </c>
      <c r="BT41" t="s">
        <v>2032</v>
      </c>
      <c r="BU41" t="s">
        <v>2033</v>
      </c>
      <c r="BY41" t="s">
        <v>2034</v>
      </c>
      <c r="CB41" t="s">
        <v>2035</v>
      </c>
      <c r="CD41" t="s">
        <v>2036</v>
      </c>
      <c r="CF41" t="s">
        <v>2037</v>
      </c>
    </row>
    <row r="42">
      <c r="E42" t="s">
        <v>914</v>
      </c>
      <c r="F42" t="s">
        <v>915</v>
      </c>
      <c r="G42" t="s">
        <v>31</v>
      </c>
      <c r="I42" t="s">
        <v>910</v>
      </c>
      <c r="L42" t="s">
        <v>1109</v>
      </c>
      <c r="M42" s="4" t="s">
        <v>2038</v>
      </c>
      <c r="AD42" t="s">
        <v>2039</v>
      </c>
      <c r="AE42" t="s">
        <v>2040</v>
      </c>
      <c r="AF42" t="s">
        <v>2041</v>
      </c>
      <c r="AG42" t="s">
        <v>2042</v>
      </c>
      <c r="AM42" t="s">
        <v>2043</v>
      </c>
      <c r="AN42" t="s">
        <v>2044</v>
      </c>
      <c r="BL42" t="s">
        <v>2045</v>
      </c>
      <c r="BM42" t="s">
        <v>2046</v>
      </c>
      <c r="BT42" t="s">
        <v>2047</v>
      </c>
      <c r="BU42" t="s">
        <v>2048</v>
      </c>
      <c r="BY42" t="s">
        <v>2049</v>
      </c>
      <c r="CB42" t="s">
        <v>2050</v>
      </c>
      <c r="CD42" t="s">
        <v>2051</v>
      </c>
      <c r="CF42" t="s">
        <v>2052</v>
      </c>
    </row>
    <row r="43">
      <c r="E43" t="s">
        <v>920</v>
      </c>
      <c r="F43" t="s">
        <v>921</v>
      </c>
      <c r="G43" t="s">
        <v>888</v>
      </c>
      <c r="I43" t="s">
        <v>916</v>
      </c>
      <c r="L43" t="s">
        <v>1155</v>
      </c>
      <c r="M43" s="4" t="s">
        <v>2053</v>
      </c>
      <c r="AD43" t="s">
        <v>2054</v>
      </c>
      <c r="AE43" t="s">
        <v>2055</v>
      </c>
      <c r="AF43" t="s">
        <v>2056</v>
      </c>
      <c r="AM43" t="s">
        <v>2057</v>
      </c>
      <c r="AN43" t="s">
        <v>2058</v>
      </c>
      <c r="BL43" t="s">
        <v>2059</v>
      </c>
      <c r="BM43" t="s">
        <v>2060</v>
      </c>
      <c r="BT43" t="s">
        <v>2061</v>
      </c>
      <c r="BU43" t="s">
        <v>2062</v>
      </c>
      <c r="BY43" t="s">
        <v>2063</v>
      </c>
      <c r="CB43" t="s">
        <v>2064</v>
      </c>
      <c r="CD43" t="s">
        <v>2065</v>
      </c>
      <c r="CF43" t="s">
        <v>2066</v>
      </c>
    </row>
    <row r="44">
      <c r="E44" t="s">
        <v>925</v>
      </c>
      <c r="F44" t="s">
        <v>926</v>
      </c>
      <c r="G44" t="s">
        <v>906</v>
      </c>
      <c r="I44" t="s">
        <v>922</v>
      </c>
      <c r="L44" t="s">
        <v>1200</v>
      </c>
      <c r="M44" s="4" t="s">
        <v>2067</v>
      </c>
      <c r="AD44" t="s">
        <v>2068</v>
      </c>
      <c r="AE44" t="s">
        <v>2069</v>
      </c>
      <c r="AF44" t="s">
        <v>2070</v>
      </c>
      <c r="AM44" t="s">
        <v>2071</v>
      </c>
      <c r="AN44" t="s">
        <v>2072</v>
      </c>
      <c r="BL44" t="s">
        <v>2073</v>
      </c>
      <c r="BM44" t="s">
        <v>2074</v>
      </c>
      <c r="BT44" t="s">
        <v>2075</v>
      </c>
      <c r="BU44" t="s">
        <v>2076</v>
      </c>
      <c r="BY44" t="s">
        <v>2077</v>
      </c>
      <c r="CB44" t="s">
        <v>2078</v>
      </c>
      <c r="CD44" t="s">
        <v>2079</v>
      </c>
      <c r="CF44" t="s">
        <v>2080</v>
      </c>
    </row>
    <row r="45">
      <c r="E45" t="s">
        <v>932</v>
      </c>
      <c r="F45" t="s">
        <v>933</v>
      </c>
      <c r="G45" t="s">
        <v>775</v>
      </c>
      <c r="I45" t="s">
        <v>927</v>
      </c>
      <c r="L45" t="s">
        <v>1244</v>
      </c>
      <c r="M45" s="4" t="s">
        <v>998</v>
      </c>
      <c r="AD45" t="s">
        <v>2081</v>
      </c>
      <c r="AE45" t="s">
        <v>2082</v>
      </c>
      <c r="AF45" t="s">
        <v>2083</v>
      </c>
      <c r="AM45" t="s">
        <v>2084</v>
      </c>
      <c r="AN45" t="s">
        <v>2085</v>
      </c>
      <c r="BL45" t="s">
        <v>2086</v>
      </c>
      <c r="BM45" t="s">
        <v>2087</v>
      </c>
      <c r="BT45" t="s">
        <v>2088</v>
      </c>
      <c r="BU45" t="s">
        <v>2089</v>
      </c>
      <c r="BY45" t="s">
        <v>2090</v>
      </c>
      <c r="CB45" t="s">
        <v>2091</v>
      </c>
      <c r="CD45" t="s">
        <v>2092</v>
      </c>
      <c r="CF45" t="s">
        <v>2093</v>
      </c>
    </row>
    <row r="46">
      <c r="E46" t="s">
        <v>937</v>
      </c>
      <c r="F46" t="s">
        <v>938</v>
      </c>
      <c r="G46" t="s">
        <v>898</v>
      </c>
      <c r="I46" t="s">
        <v>934</v>
      </c>
      <c r="L46" t="s">
        <v>1287</v>
      </c>
      <c r="M46" s="4" t="s">
        <v>2094</v>
      </c>
      <c r="AD46" t="s">
        <v>2095</v>
      </c>
      <c r="AE46" t="s">
        <v>2096</v>
      </c>
      <c r="AF46" t="s">
        <v>2097</v>
      </c>
      <c r="AM46" t="s">
        <v>2098</v>
      </c>
      <c r="AN46" t="s">
        <v>2099</v>
      </c>
      <c r="BL46" t="s">
        <v>2100</v>
      </c>
      <c r="BM46" t="s">
        <v>2101</v>
      </c>
      <c r="BT46" t="s">
        <v>2102</v>
      </c>
      <c r="BU46" t="s">
        <v>2103</v>
      </c>
      <c r="BY46" t="s">
        <v>2104</v>
      </c>
      <c r="CB46" t="s">
        <v>2105</v>
      </c>
      <c r="CD46" t="s">
        <v>2106</v>
      </c>
      <c r="CF46" t="s">
        <v>2107</v>
      </c>
    </row>
    <row r="47">
      <c r="E47" t="s">
        <v>943</v>
      </c>
      <c r="F47" t="s">
        <v>944</v>
      </c>
      <c r="G47" t="s">
        <v>31</v>
      </c>
      <c r="L47" t="s">
        <v>1326</v>
      </c>
      <c r="M47" s="4" t="s">
        <v>2108</v>
      </c>
      <c r="AD47" t="s">
        <v>1498</v>
      </c>
      <c r="AE47" t="s">
        <v>2109</v>
      </c>
      <c r="AF47" t="s">
        <v>2110</v>
      </c>
      <c r="AM47" t="s">
        <v>2111</v>
      </c>
      <c r="AN47" t="s">
        <v>2112</v>
      </c>
      <c r="BL47" t="s">
        <v>2113</v>
      </c>
      <c r="BM47" t="s">
        <v>2114</v>
      </c>
      <c r="BT47" t="s">
        <v>2115</v>
      </c>
      <c r="BU47" t="s">
        <v>2116</v>
      </c>
      <c r="BY47" t="s">
        <v>2117</v>
      </c>
      <c r="CB47" t="s">
        <v>2118</v>
      </c>
      <c r="CF47" t="s">
        <v>2119</v>
      </c>
    </row>
    <row r="48">
      <c r="E48" t="s">
        <v>948</v>
      </c>
      <c r="F48" t="s">
        <v>949</v>
      </c>
      <c r="G48" t="s">
        <v>31</v>
      </c>
      <c r="L48" t="s">
        <v>1366</v>
      </c>
      <c r="M48" s="4" t="s">
        <v>2120</v>
      </c>
      <c r="AD48" t="s">
        <v>2121</v>
      </c>
      <c r="AE48" t="s">
        <v>2122</v>
      </c>
      <c r="AF48" t="s">
        <v>2123</v>
      </c>
      <c r="AM48" t="s">
        <v>2124</v>
      </c>
      <c r="AN48" t="s">
        <v>2125</v>
      </c>
      <c r="BL48" t="s">
        <v>2126</v>
      </c>
      <c r="BM48" t="s">
        <v>2127</v>
      </c>
      <c r="BT48" t="s">
        <v>2128</v>
      </c>
      <c r="BU48" t="s">
        <v>2129</v>
      </c>
      <c r="BY48" t="s">
        <v>2130</v>
      </c>
      <c r="CB48" t="s">
        <v>2131</v>
      </c>
      <c r="CF48" t="s">
        <v>2132</v>
      </c>
    </row>
    <row r="49">
      <c r="E49" t="s">
        <v>953</v>
      </c>
      <c r="F49" t="s">
        <v>954</v>
      </c>
      <c r="G49" t="s">
        <v>930</v>
      </c>
      <c r="L49" t="s">
        <v>1065</v>
      </c>
      <c r="M49" s="4" t="s">
        <v>1108</v>
      </c>
      <c r="AD49" t="s">
        <v>2133</v>
      </c>
      <c r="AE49" t="s">
        <v>2134</v>
      </c>
      <c r="AF49" t="s">
        <v>2135</v>
      </c>
      <c r="AM49" t="s">
        <v>2136</v>
      </c>
      <c r="AN49" t="s">
        <v>2137</v>
      </c>
      <c r="BM49" t="s">
        <v>2138</v>
      </c>
      <c r="BT49" t="s">
        <v>2139</v>
      </c>
      <c r="BU49" t="s">
        <v>2140</v>
      </c>
      <c r="BY49" t="s">
        <v>2141</v>
      </c>
      <c r="CB49" t="s">
        <v>2142</v>
      </c>
      <c r="CF49" t="s">
        <v>2143</v>
      </c>
    </row>
    <row r="50">
      <c r="E50" t="s">
        <v>959</v>
      </c>
      <c r="F50" t="s">
        <v>960</v>
      </c>
      <c r="G50" t="s">
        <v>31</v>
      </c>
      <c r="L50" t="s">
        <v>1110</v>
      </c>
      <c r="M50" s="4" t="s">
        <v>1154</v>
      </c>
      <c r="AD50" t="s">
        <v>2144</v>
      </c>
      <c r="AE50" t="s">
        <v>2145</v>
      </c>
      <c r="AF50" t="s">
        <v>2146</v>
      </c>
      <c r="AM50" t="s">
        <v>2147</v>
      </c>
      <c r="AN50" t="s">
        <v>2148</v>
      </c>
      <c r="BM50" t="s">
        <v>2149</v>
      </c>
      <c r="BT50" t="s">
        <v>2150</v>
      </c>
      <c r="BU50" t="s">
        <v>2151</v>
      </c>
      <c r="BY50" t="s">
        <v>2152</v>
      </c>
      <c r="CB50" t="s">
        <v>2153</v>
      </c>
      <c r="CF50" t="s">
        <v>2154</v>
      </c>
    </row>
    <row r="51">
      <c r="E51" t="s">
        <v>964</v>
      </c>
      <c r="F51" t="s">
        <v>965</v>
      </c>
      <c r="G51" t="s">
        <v>966</v>
      </c>
      <c r="L51" t="s">
        <v>1156</v>
      </c>
      <c r="M51" s="4" t="s">
        <v>1198</v>
      </c>
      <c r="AD51" t="s">
        <v>2155</v>
      </c>
      <c r="AE51" t="s">
        <v>2156</v>
      </c>
      <c r="AF51" t="s">
        <v>2157</v>
      </c>
      <c r="AM51" t="s">
        <v>2158</v>
      </c>
      <c r="AN51" t="s">
        <v>2159</v>
      </c>
      <c r="BM51" t="s">
        <v>2160</v>
      </c>
      <c r="BT51" t="s">
        <v>1329</v>
      </c>
      <c r="BU51" t="s">
        <v>2161</v>
      </c>
      <c r="BY51" t="s">
        <v>2162</v>
      </c>
      <c r="CB51" t="s">
        <v>2163</v>
      </c>
      <c r="CF51" t="s">
        <v>2164</v>
      </c>
    </row>
    <row r="52">
      <c r="E52" t="s">
        <v>970</v>
      </c>
      <c r="F52" t="s">
        <v>971</v>
      </c>
      <c r="G52" t="s">
        <v>31</v>
      </c>
      <c r="L52" t="s">
        <v>1201</v>
      </c>
      <c r="M52" s="4" t="s">
        <v>1243</v>
      </c>
      <c r="AD52" t="s">
        <v>2165</v>
      </c>
      <c r="AE52" t="s">
        <v>2166</v>
      </c>
      <c r="AF52" t="s">
        <v>2167</v>
      </c>
      <c r="AM52" t="s">
        <v>2168</v>
      </c>
      <c r="AN52" t="s">
        <v>2169</v>
      </c>
      <c r="BM52" t="s">
        <v>2170</v>
      </c>
      <c r="BT52" t="s">
        <v>2171</v>
      </c>
      <c r="BU52" t="s">
        <v>2172</v>
      </c>
      <c r="BY52" t="s">
        <v>2173</v>
      </c>
      <c r="CB52" t="s">
        <v>2174</v>
      </c>
      <c r="CF52" t="s">
        <v>2175</v>
      </c>
    </row>
    <row r="53">
      <c r="E53" t="s">
        <v>974</v>
      </c>
      <c r="F53" t="s">
        <v>975</v>
      </c>
      <c r="G53" t="s">
        <v>941</v>
      </c>
      <c r="L53" t="s">
        <v>1245</v>
      </c>
      <c r="M53" s="4" t="s">
        <v>1286</v>
      </c>
      <c r="AD53" t="s">
        <v>2176</v>
      </c>
      <c r="AE53" t="s">
        <v>2177</v>
      </c>
      <c r="AF53" t="s">
        <v>2178</v>
      </c>
      <c r="AM53" t="s">
        <v>2179</v>
      </c>
      <c r="AN53" t="s">
        <v>2180</v>
      </c>
      <c r="BM53" t="s">
        <v>2181</v>
      </c>
      <c r="BT53" t="s">
        <v>2182</v>
      </c>
      <c r="BU53" t="s">
        <v>2183</v>
      </c>
      <c r="BY53" t="s">
        <v>2184</v>
      </c>
      <c r="CB53" t="s">
        <v>2185</v>
      </c>
      <c r="CF53" t="s">
        <v>2186</v>
      </c>
    </row>
    <row r="54">
      <c r="E54" t="s">
        <v>978</v>
      </c>
      <c r="F54" t="s">
        <v>979</v>
      </c>
      <c r="G54" t="s">
        <v>805</v>
      </c>
      <c r="L54" t="s">
        <v>900</v>
      </c>
      <c r="M54" s="4" t="s">
        <v>1325</v>
      </c>
      <c r="AD54" t="s">
        <v>2187</v>
      </c>
      <c r="AE54" t="s">
        <v>2188</v>
      </c>
      <c r="AF54" t="s">
        <v>2189</v>
      </c>
      <c r="AM54" t="s">
        <v>2190</v>
      </c>
      <c r="AN54" t="s">
        <v>2191</v>
      </c>
      <c r="BM54" t="s">
        <v>2192</v>
      </c>
      <c r="BT54" t="s">
        <v>2193</v>
      </c>
      <c r="BU54" t="s">
        <v>2194</v>
      </c>
      <c r="BY54" t="s">
        <v>2195</v>
      </c>
      <c r="CB54" t="s">
        <v>2196</v>
      </c>
      <c r="CF54" t="s">
        <v>2197</v>
      </c>
    </row>
    <row r="55">
      <c r="E55" t="s">
        <v>983</v>
      </c>
      <c r="F55" t="s">
        <v>984</v>
      </c>
      <c r="G55" t="s">
        <v>815</v>
      </c>
      <c r="L55" t="s">
        <v>1327</v>
      </c>
      <c r="M55" s="4" t="s">
        <v>1365</v>
      </c>
      <c r="AD55" t="s">
        <v>2198</v>
      </c>
      <c r="AE55" t="s">
        <v>2199</v>
      </c>
      <c r="AF55" t="s">
        <v>2200</v>
      </c>
      <c r="AM55" t="s">
        <v>2201</v>
      </c>
      <c r="BM55" t="s">
        <v>2202</v>
      </c>
      <c r="BT55" t="s">
        <v>2203</v>
      </c>
      <c r="BU55" t="s">
        <v>2204</v>
      </c>
      <c r="BY55" t="s">
        <v>2205</v>
      </c>
      <c r="CB55" t="s">
        <v>2206</v>
      </c>
      <c r="CF55" t="s">
        <v>2207</v>
      </c>
    </row>
    <row r="56">
      <c r="E56" t="s">
        <v>989</v>
      </c>
      <c r="F56" t="s">
        <v>990</v>
      </c>
      <c r="G56" t="s">
        <v>31</v>
      </c>
      <c r="L56" t="s">
        <v>1367</v>
      </c>
      <c r="M56" s="4" t="s">
        <v>1404</v>
      </c>
      <c r="AD56" t="s">
        <v>2208</v>
      </c>
      <c r="AE56" t="s">
        <v>2209</v>
      </c>
      <c r="AF56" t="s">
        <v>2210</v>
      </c>
      <c r="AM56" t="s">
        <v>2211</v>
      </c>
      <c r="BM56" t="s">
        <v>2212</v>
      </c>
      <c r="BT56" t="s">
        <v>2213</v>
      </c>
      <c r="BU56" t="s">
        <v>2214</v>
      </c>
      <c r="BY56" t="s">
        <v>2215</v>
      </c>
      <c r="CB56" t="s">
        <v>2216</v>
      </c>
      <c r="CF56" t="s">
        <v>2217</v>
      </c>
    </row>
    <row r="57">
      <c r="E57" t="s">
        <v>991</v>
      </c>
      <c r="F57" t="s">
        <v>992</v>
      </c>
      <c r="G57" t="s">
        <v>824</v>
      </c>
      <c r="L57" t="s">
        <v>1405</v>
      </c>
      <c r="M57" s="4" t="s">
        <v>1442</v>
      </c>
      <c r="AD57" t="s">
        <v>2218</v>
      </c>
      <c r="AE57" t="s">
        <v>2219</v>
      </c>
      <c r="AF57" t="s">
        <v>2220</v>
      </c>
      <c r="AM57" t="s">
        <v>2221</v>
      </c>
      <c r="BM57" t="s">
        <v>2222</v>
      </c>
      <c r="BT57" t="s">
        <v>2223</v>
      </c>
      <c r="BU57" t="s">
        <v>2224</v>
      </c>
      <c r="CB57" t="s">
        <v>2225</v>
      </c>
      <c r="CF57" t="s">
        <v>2226</v>
      </c>
    </row>
    <row r="58">
      <c r="E58" t="s">
        <v>993</v>
      </c>
      <c r="F58" t="s">
        <v>994</v>
      </c>
      <c r="G58" t="s">
        <v>833</v>
      </c>
      <c r="L58" t="s">
        <v>1067</v>
      </c>
      <c r="M58" s="4" t="s">
        <v>1108</v>
      </c>
      <c r="AD58" t="s">
        <v>2227</v>
      </c>
      <c r="AE58" t="s">
        <v>2228</v>
      </c>
      <c r="AF58" t="s">
        <v>2229</v>
      </c>
      <c r="AM58" t="s">
        <v>2230</v>
      </c>
      <c r="BM58" t="s">
        <v>2231</v>
      </c>
      <c r="BT58" t="s">
        <v>2232</v>
      </c>
      <c r="CB58" t="s">
        <v>2233</v>
      </c>
      <c r="CF58" t="s">
        <v>2234</v>
      </c>
    </row>
    <row r="59">
      <c r="E59" t="s">
        <v>997</v>
      </c>
      <c r="F59" t="s">
        <v>998</v>
      </c>
      <c r="G59" t="s">
        <v>841</v>
      </c>
      <c r="L59" t="s">
        <v>1112</v>
      </c>
      <c r="M59" s="4" t="s">
        <v>1154</v>
      </c>
      <c r="AD59" t="s">
        <v>2235</v>
      </c>
      <c r="AE59" t="s">
        <v>2236</v>
      </c>
      <c r="AF59" t="s">
        <v>2237</v>
      </c>
      <c r="AM59" t="s">
        <v>2238</v>
      </c>
      <c r="BM59" t="s">
        <v>2239</v>
      </c>
      <c r="BT59" t="s">
        <v>2240</v>
      </c>
      <c r="CB59" t="s">
        <v>2241</v>
      </c>
      <c r="CF59" t="s">
        <v>2242</v>
      </c>
    </row>
    <row r="60">
      <c r="E60" t="s">
        <v>1001</v>
      </c>
      <c r="F60" t="s">
        <v>1002</v>
      </c>
      <c r="G60" t="s">
        <v>850</v>
      </c>
      <c r="L60" t="s">
        <v>1157</v>
      </c>
      <c r="M60" s="4" t="s">
        <v>1198</v>
      </c>
      <c r="AD60" t="s">
        <v>2243</v>
      </c>
      <c r="AF60" t="s">
        <v>2244</v>
      </c>
      <c r="AM60" t="s">
        <v>2245</v>
      </c>
      <c r="BM60" t="s">
        <v>2246</v>
      </c>
      <c r="BT60" t="s">
        <v>2247</v>
      </c>
      <c r="CB60" t="s">
        <v>2248</v>
      </c>
      <c r="CF60" t="s">
        <v>2249</v>
      </c>
    </row>
    <row r="61">
      <c r="E61" t="s">
        <v>1005</v>
      </c>
      <c r="F61" t="s">
        <v>1006</v>
      </c>
      <c r="G61" t="s">
        <v>687</v>
      </c>
      <c r="L61" t="s">
        <v>1203</v>
      </c>
      <c r="M61" s="4" t="s">
        <v>1243</v>
      </c>
      <c r="AD61" t="s">
        <v>2250</v>
      </c>
      <c r="AF61" t="s">
        <v>2251</v>
      </c>
      <c r="AM61" t="s">
        <v>2252</v>
      </c>
      <c r="BM61" t="s">
        <v>2253</v>
      </c>
      <c r="BT61" t="s">
        <v>2254</v>
      </c>
      <c r="CB61" t="s">
        <v>2255</v>
      </c>
      <c r="CF61" t="s">
        <v>2256</v>
      </c>
    </row>
    <row r="62">
      <c r="E62" t="s">
        <v>1009</v>
      </c>
      <c r="F62" t="s">
        <v>1010</v>
      </c>
      <c r="G62" t="s">
        <v>957</v>
      </c>
      <c r="L62" t="s">
        <v>1247</v>
      </c>
      <c r="M62" s="4" t="s">
        <v>1286</v>
      </c>
      <c r="AD62" t="s">
        <v>2257</v>
      </c>
      <c r="AF62" t="s">
        <v>2258</v>
      </c>
      <c r="AM62" t="s">
        <v>2259</v>
      </c>
      <c r="BM62" t="s">
        <v>2260</v>
      </c>
      <c r="BT62" t="s">
        <v>2261</v>
      </c>
      <c r="CB62" t="s">
        <v>2262</v>
      </c>
      <c r="CF62" t="s">
        <v>2263</v>
      </c>
    </row>
    <row r="63">
      <c r="E63" t="s">
        <v>1012</v>
      </c>
      <c r="F63" t="s">
        <v>1013</v>
      </c>
      <c r="G63" t="s">
        <v>859</v>
      </c>
      <c r="L63" t="s">
        <v>1289</v>
      </c>
      <c r="M63" s="4" t="s">
        <v>1325</v>
      </c>
      <c r="AD63" t="s">
        <v>2264</v>
      </c>
      <c r="AF63" t="s">
        <v>2265</v>
      </c>
      <c r="AM63" t="s">
        <v>2266</v>
      </c>
      <c r="BM63" t="s">
        <v>2267</v>
      </c>
      <c r="BT63" t="s">
        <v>2268</v>
      </c>
      <c r="CB63" t="s">
        <v>2269</v>
      </c>
      <c r="CF63" t="s">
        <v>2270</v>
      </c>
    </row>
    <row r="64">
      <c r="E64" t="s">
        <v>1014</v>
      </c>
      <c r="F64" t="s">
        <v>1015</v>
      </c>
      <c r="G64" t="s">
        <v>31</v>
      </c>
      <c r="L64" t="s">
        <v>1329</v>
      </c>
      <c r="M64" s="4" t="s">
        <v>1365</v>
      </c>
      <c r="AD64" t="s">
        <v>2271</v>
      </c>
      <c r="AF64" t="s">
        <v>2272</v>
      </c>
      <c r="AM64" t="s">
        <v>2273</v>
      </c>
      <c r="BM64" t="s">
        <v>2274</v>
      </c>
      <c r="BT64" t="s">
        <v>2275</v>
      </c>
      <c r="CB64" t="s">
        <v>2276</v>
      </c>
    </row>
    <row r="65">
      <c r="E65" t="s">
        <v>1016</v>
      </c>
      <c r="F65" t="s">
        <v>1017</v>
      </c>
      <c r="G65" t="s">
        <v>31</v>
      </c>
      <c r="L65" t="s">
        <v>2277</v>
      </c>
      <c r="M65" s="4" t="s">
        <v>1404</v>
      </c>
      <c r="AD65" t="s">
        <v>2278</v>
      </c>
      <c r="AF65" t="s">
        <v>2279</v>
      </c>
      <c r="AM65" t="s">
        <v>2280</v>
      </c>
      <c r="BM65" t="s">
        <v>2281</v>
      </c>
      <c r="BT65" t="s">
        <v>2282</v>
      </c>
      <c r="CB65" t="s">
        <v>2283</v>
      </c>
    </row>
    <row r="66">
      <c r="E66" t="s">
        <v>1018</v>
      </c>
      <c r="F66" t="s">
        <v>1019</v>
      </c>
      <c r="G66" t="s">
        <v>31</v>
      </c>
      <c r="L66" t="s">
        <v>1407</v>
      </c>
      <c r="M66" s="4" t="s">
        <v>1442</v>
      </c>
      <c r="AD66" t="s">
        <v>2284</v>
      </c>
      <c r="AF66" t="s">
        <v>2285</v>
      </c>
      <c r="AM66" t="s">
        <v>2286</v>
      </c>
      <c r="BM66" t="s">
        <v>2287</v>
      </c>
      <c r="BT66" t="s">
        <v>2288</v>
      </c>
      <c r="CB66" t="s">
        <v>2289</v>
      </c>
    </row>
    <row r="67">
      <c r="E67" t="s">
        <v>1020</v>
      </c>
      <c r="F67" t="s">
        <v>1021</v>
      </c>
      <c r="G67" t="s">
        <v>896</v>
      </c>
      <c r="L67" t="s">
        <v>1066</v>
      </c>
      <c r="M67" s="4" t="s">
        <v>2290</v>
      </c>
      <c r="AD67" t="s">
        <v>2291</v>
      </c>
      <c r="AF67" t="s">
        <v>2292</v>
      </c>
      <c r="AM67" t="s">
        <v>2293</v>
      </c>
      <c r="BM67" t="s">
        <v>2294</v>
      </c>
      <c r="BT67" t="s">
        <v>2295</v>
      </c>
      <c r="CB67" t="s">
        <v>2296</v>
      </c>
    </row>
    <row r="68">
      <c r="E68" t="s">
        <v>1022</v>
      </c>
      <c r="F68" t="s">
        <v>1023</v>
      </c>
      <c r="G68" t="s">
        <v>766</v>
      </c>
      <c r="L68" t="s">
        <v>1111</v>
      </c>
      <c r="M68" s="4" t="s">
        <v>604</v>
      </c>
      <c r="AD68" t="s">
        <v>2297</v>
      </c>
      <c r="AF68" t="s">
        <v>2298</v>
      </c>
      <c r="AM68" t="s">
        <v>2299</v>
      </c>
      <c r="BM68" t="s">
        <v>2300</v>
      </c>
      <c r="CB68" t="s">
        <v>2301</v>
      </c>
    </row>
    <row r="69">
      <c r="E69" t="s">
        <v>1024</v>
      </c>
      <c r="F69" t="s">
        <v>1025</v>
      </c>
      <c r="G69" t="s">
        <v>886</v>
      </c>
      <c r="L69" t="s">
        <v>1106</v>
      </c>
      <c r="M69" s="4" t="s">
        <v>2302</v>
      </c>
      <c r="AD69" t="s">
        <v>2303</v>
      </c>
      <c r="AF69" t="s">
        <v>2304</v>
      </c>
      <c r="AM69" t="s">
        <v>2305</v>
      </c>
      <c r="BM69" t="s">
        <v>2306</v>
      </c>
      <c r="CB69" t="s">
        <v>2307</v>
      </c>
    </row>
    <row r="70">
      <c r="E70" t="s">
        <v>1026</v>
      </c>
      <c r="F70" t="s">
        <v>1027</v>
      </c>
      <c r="G70" t="s">
        <v>867</v>
      </c>
      <c r="L70" t="s">
        <v>1202</v>
      </c>
      <c r="M70" s="4" t="s">
        <v>2308</v>
      </c>
      <c r="AD70" t="s">
        <v>2309</v>
      </c>
      <c r="AF70" t="s">
        <v>2310</v>
      </c>
      <c r="AM70" t="s">
        <v>2311</v>
      </c>
      <c r="BM70" t="s">
        <v>2312</v>
      </c>
      <c r="CB70" t="s">
        <v>2313</v>
      </c>
    </row>
    <row r="71">
      <c r="E71" t="s">
        <v>1028</v>
      </c>
      <c r="F71" t="s">
        <v>1029</v>
      </c>
      <c r="G71" t="s">
        <v>696</v>
      </c>
      <c r="L71" t="s">
        <v>1246</v>
      </c>
      <c r="M71" s="4" t="s">
        <v>659</v>
      </c>
      <c r="AD71" t="s">
        <v>2314</v>
      </c>
      <c r="AF71" t="s">
        <v>2315</v>
      </c>
      <c r="AM71" t="s">
        <v>2316</v>
      </c>
      <c r="BM71" t="s">
        <v>2317</v>
      </c>
      <c r="CB71" t="s">
        <v>2318</v>
      </c>
    </row>
    <row r="72">
      <c r="E72" t="s">
        <v>1030</v>
      </c>
      <c r="F72" t="s">
        <v>1031</v>
      </c>
      <c r="G72" t="s">
        <v>987</v>
      </c>
      <c r="L72" t="s">
        <v>1288</v>
      </c>
      <c r="M72" s="4" t="s">
        <v>2319</v>
      </c>
      <c r="AD72" t="s">
        <v>2320</v>
      </c>
      <c r="AF72" t="s">
        <v>2321</v>
      </c>
      <c r="AM72" t="s">
        <v>2322</v>
      </c>
      <c r="BM72" t="s">
        <v>2323</v>
      </c>
      <c r="CB72" t="s">
        <v>2324</v>
      </c>
    </row>
    <row r="73">
      <c r="E73" t="s">
        <v>1032</v>
      </c>
      <c r="F73" t="s">
        <v>1033</v>
      </c>
      <c r="G73" t="s">
        <v>877</v>
      </c>
      <c r="L73" t="s">
        <v>1328</v>
      </c>
      <c r="M73" s="4" t="s">
        <v>2325</v>
      </c>
      <c r="AD73" t="s">
        <v>2326</v>
      </c>
      <c r="AF73" t="s">
        <v>2327</v>
      </c>
      <c r="AM73" t="s">
        <v>2328</v>
      </c>
      <c r="BM73" t="s">
        <v>2329</v>
      </c>
      <c r="CB73" t="s">
        <v>2330</v>
      </c>
    </row>
    <row r="74">
      <c r="E74" t="s">
        <v>1034</v>
      </c>
      <c r="F74" t="s">
        <v>1035</v>
      </c>
      <c r="G74" t="s">
        <v>995</v>
      </c>
      <c r="L74" t="s">
        <v>1368</v>
      </c>
      <c r="M74" s="4" t="s">
        <v>1019</v>
      </c>
      <c r="AD74" t="s">
        <v>2331</v>
      </c>
      <c r="AF74" t="s">
        <v>2332</v>
      </c>
      <c r="AM74" t="s">
        <v>2333</v>
      </c>
      <c r="BM74" t="s">
        <v>2334</v>
      </c>
      <c r="CB74" t="s">
        <v>2335</v>
      </c>
    </row>
    <row r="75">
      <c r="E75" t="s">
        <v>1036</v>
      </c>
      <c r="F75" t="s">
        <v>1037</v>
      </c>
      <c r="G75" t="s">
        <v>733</v>
      </c>
      <c r="L75" t="s">
        <v>1406</v>
      </c>
      <c r="M75" s="4" t="s">
        <v>2336</v>
      </c>
      <c r="AD75" t="s">
        <v>2337</v>
      </c>
      <c r="AF75" t="s">
        <v>2338</v>
      </c>
      <c r="AM75" t="s">
        <v>2339</v>
      </c>
      <c r="BM75" t="s">
        <v>2340</v>
      </c>
      <c r="CB75" t="s">
        <v>2341</v>
      </c>
    </row>
    <row r="76">
      <c r="E76" t="s">
        <v>1038</v>
      </c>
      <c r="F76" t="s">
        <v>1039</v>
      </c>
      <c r="G76" t="s">
        <v>999</v>
      </c>
      <c r="L76" t="s">
        <v>1443</v>
      </c>
      <c r="M76" s="4" t="s">
        <v>921</v>
      </c>
      <c r="AD76" t="s">
        <v>2342</v>
      </c>
      <c r="AF76" t="s">
        <v>2343</v>
      </c>
      <c r="AM76" t="s">
        <v>2344</v>
      </c>
      <c r="BM76" t="s">
        <v>2345</v>
      </c>
      <c r="CB76" t="s">
        <v>2346</v>
      </c>
    </row>
    <row r="77">
      <c r="E77" t="s">
        <v>1040</v>
      </c>
      <c r="F77" t="s">
        <v>1041</v>
      </c>
      <c r="G77" t="s">
        <v>32</v>
      </c>
      <c r="L77" t="s">
        <v>1476</v>
      </c>
      <c r="M77" s="4" t="s">
        <v>2347</v>
      </c>
      <c r="AD77" t="s">
        <v>2348</v>
      </c>
      <c r="AF77" t="s">
        <v>2349</v>
      </c>
      <c r="AM77" t="s">
        <v>2350</v>
      </c>
      <c r="BM77" t="s">
        <v>2351</v>
      </c>
      <c r="CB77" t="s">
        <v>2352</v>
      </c>
    </row>
    <row r="78">
      <c r="E78" t="s">
        <v>1042</v>
      </c>
      <c r="F78" t="s">
        <v>1043</v>
      </c>
      <c r="G78" t="s">
        <v>31</v>
      </c>
      <c r="L78" t="s">
        <v>1510</v>
      </c>
      <c r="M78" s="4" t="s">
        <v>2353</v>
      </c>
      <c r="AD78" t="s">
        <v>2354</v>
      </c>
      <c r="AF78" t="s">
        <v>2355</v>
      </c>
      <c r="AM78" t="s">
        <v>2356</v>
      </c>
      <c r="BM78" t="s">
        <v>2357</v>
      </c>
      <c r="CB78" t="s">
        <v>2358</v>
      </c>
    </row>
    <row r="79">
      <c r="E79" t="s">
        <v>1044</v>
      </c>
      <c r="F79" t="s">
        <v>1045</v>
      </c>
      <c r="G79" t="s">
        <v>1003</v>
      </c>
      <c r="L79" t="s">
        <v>1544</v>
      </c>
      <c r="M79" s="4" t="s">
        <v>915</v>
      </c>
      <c r="AD79" t="s">
        <v>2359</v>
      </c>
      <c r="AF79" t="s">
        <v>2360</v>
      </c>
      <c r="AM79" t="s">
        <v>2361</v>
      </c>
      <c r="BM79" t="s">
        <v>2362</v>
      </c>
      <c r="CB79" t="s">
        <v>2363</v>
      </c>
    </row>
    <row r="80">
      <c r="E80" t="s">
        <v>1046</v>
      </c>
      <c r="F80" t="s">
        <v>1047</v>
      </c>
      <c r="G80" t="s">
        <v>1007</v>
      </c>
      <c r="L80" t="s">
        <v>1575</v>
      </c>
      <c r="M80" s="4" t="s">
        <v>2364</v>
      </c>
      <c r="AD80" t="s">
        <v>2365</v>
      </c>
      <c r="AF80" t="s">
        <v>2366</v>
      </c>
      <c r="AM80" t="s">
        <v>2367</v>
      </c>
      <c r="BM80" t="s">
        <v>2368</v>
      </c>
      <c r="CB80" t="s">
        <v>2369</v>
      </c>
    </row>
    <row r="81">
      <c r="E81" t="s">
        <v>1048</v>
      </c>
      <c r="F81" t="s">
        <v>1049</v>
      </c>
      <c r="G81" t="s">
        <v>714</v>
      </c>
      <c r="L81" t="s">
        <v>1604</v>
      </c>
      <c r="M81" s="4" t="s">
        <v>2370</v>
      </c>
      <c r="AD81" t="s">
        <v>2371</v>
      </c>
      <c r="AF81" t="s">
        <v>2372</v>
      </c>
      <c r="AM81" t="s">
        <v>2373</v>
      </c>
      <c r="BM81" t="s">
        <v>2374</v>
      </c>
      <c r="CB81" t="s">
        <v>2375</v>
      </c>
    </row>
    <row r="82">
      <c r="E82" t="s">
        <v>1050</v>
      </c>
      <c r="F82" t="s">
        <v>1051</v>
      </c>
      <c r="G82" t="s">
        <v>31</v>
      </c>
      <c r="L82" t="s">
        <v>1633</v>
      </c>
      <c r="M82" s="4" t="s">
        <v>2376</v>
      </c>
      <c r="AD82" t="s">
        <v>2377</v>
      </c>
      <c r="AF82" t="s">
        <v>2378</v>
      </c>
      <c r="AM82" t="s">
        <v>2379</v>
      </c>
      <c r="BM82" t="s">
        <v>2380</v>
      </c>
      <c r="CB82" t="s">
        <v>2381</v>
      </c>
    </row>
    <row r="83">
      <c r="E83" t="s">
        <v>1052</v>
      </c>
      <c r="F83" t="s">
        <v>1053</v>
      </c>
      <c r="L83" t="s">
        <v>1661</v>
      </c>
      <c r="M83" s="4" t="s">
        <v>2382</v>
      </c>
      <c r="AD83" t="s">
        <v>2383</v>
      </c>
      <c r="AF83" t="s">
        <v>2384</v>
      </c>
      <c r="AM83" t="s">
        <v>2385</v>
      </c>
      <c r="BM83" t="s">
        <v>2386</v>
      </c>
      <c r="CB83" t="s">
        <v>2387</v>
      </c>
    </row>
    <row r="84">
      <c r="E84" t="s">
        <v>1052</v>
      </c>
      <c r="F84" t="s">
        <v>1054</v>
      </c>
      <c r="L84" t="s">
        <v>1687</v>
      </c>
      <c r="M84" s="4" t="s">
        <v>2388</v>
      </c>
      <c r="AD84" t="s">
        <v>2389</v>
      </c>
      <c r="AF84" t="s">
        <v>2390</v>
      </c>
      <c r="AM84" t="s">
        <v>2391</v>
      </c>
      <c r="BM84" t="s">
        <v>2392</v>
      </c>
      <c r="CB84" t="s">
        <v>2393</v>
      </c>
    </row>
    <row r="85">
      <c r="E85" t="s">
        <v>1052</v>
      </c>
      <c r="F85" t="s">
        <v>1055</v>
      </c>
      <c r="L85" t="s">
        <v>1713</v>
      </c>
      <c r="M85" s="4" t="s">
        <v>2394</v>
      </c>
      <c r="AD85" t="s">
        <v>2395</v>
      </c>
      <c r="AF85" t="s">
        <v>2396</v>
      </c>
      <c r="AM85" t="s">
        <v>2397</v>
      </c>
      <c r="BM85" t="s">
        <v>2398</v>
      </c>
    </row>
    <row r="86">
      <c r="L86" t="s">
        <v>1739</v>
      </c>
      <c r="M86" s="4" t="s">
        <v>2399</v>
      </c>
      <c r="AD86" t="s">
        <v>2400</v>
      </c>
      <c r="AF86" t="s">
        <v>2401</v>
      </c>
      <c r="AM86" t="s">
        <v>2402</v>
      </c>
      <c r="BM86" t="s">
        <v>2403</v>
      </c>
    </row>
    <row r="87">
      <c r="L87" t="s">
        <v>1764</v>
      </c>
      <c r="M87" s="4" t="s">
        <v>992</v>
      </c>
      <c r="AD87" t="s">
        <v>2404</v>
      </c>
      <c r="AF87" t="s">
        <v>2405</v>
      </c>
      <c r="AM87" t="s">
        <v>2406</v>
      </c>
      <c r="BM87" t="s">
        <v>2407</v>
      </c>
    </row>
    <row r="88">
      <c r="L88" t="s">
        <v>1789</v>
      </c>
      <c r="M88" s="4" t="s">
        <v>509</v>
      </c>
      <c r="AD88" t="s">
        <v>2408</v>
      </c>
      <c r="AF88" t="s">
        <v>2409</v>
      </c>
      <c r="AM88" t="s">
        <v>2406</v>
      </c>
      <c r="BM88" t="s">
        <v>2410</v>
      </c>
    </row>
    <row r="89">
      <c r="L89" t="s">
        <v>1813</v>
      </c>
      <c r="M89" s="4" t="s">
        <v>1010</v>
      </c>
      <c r="AD89" t="s">
        <v>2411</v>
      </c>
      <c r="AF89" t="s">
        <v>2412</v>
      </c>
      <c r="AM89" t="s">
        <v>2413</v>
      </c>
      <c r="BM89" t="s">
        <v>2414</v>
      </c>
    </row>
    <row r="90">
      <c r="L90" t="s">
        <v>1836</v>
      </c>
      <c r="M90" s="4" t="s">
        <v>2415</v>
      </c>
      <c r="AD90" t="s">
        <v>2416</v>
      </c>
      <c r="AF90" t="s">
        <v>2417</v>
      </c>
      <c r="AM90" t="s">
        <v>2418</v>
      </c>
      <c r="BM90" t="s">
        <v>2419</v>
      </c>
    </row>
    <row r="91">
      <c r="L91" t="s">
        <v>1859</v>
      </c>
      <c r="M91" s="4" t="s">
        <v>1002</v>
      </c>
      <c r="AD91" t="s">
        <v>2420</v>
      </c>
      <c r="AF91" t="s">
        <v>2421</v>
      </c>
      <c r="AM91" t="s">
        <v>2422</v>
      </c>
      <c r="BM91" t="s">
        <v>2423</v>
      </c>
    </row>
    <row r="92">
      <c r="L92" t="s">
        <v>1881</v>
      </c>
      <c r="M92" s="4" t="s">
        <v>2424</v>
      </c>
      <c r="AD92" t="s">
        <v>2425</v>
      </c>
      <c r="AF92" t="s">
        <v>2426</v>
      </c>
      <c r="AM92" t="s">
        <v>2427</v>
      </c>
      <c r="BM92" t="s">
        <v>2428</v>
      </c>
    </row>
    <row r="93">
      <c r="L93" t="s">
        <v>1902</v>
      </c>
      <c r="M93" s="4" t="s">
        <v>2429</v>
      </c>
      <c r="AD93" t="s">
        <v>2430</v>
      </c>
      <c r="AF93" t="s">
        <v>2431</v>
      </c>
      <c r="AM93" t="s">
        <v>2432</v>
      </c>
      <c r="BM93" t="s">
        <v>2433</v>
      </c>
    </row>
    <row r="94">
      <c r="L94" t="s">
        <v>1080</v>
      </c>
      <c r="M94" s="4" t="s">
        <v>2434</v>
      </c>
      <c r="AD94" t="s">
        <v>2435</v>
      </c>
      <c r="AF94" t="s">
        <v>2436</v>
      </c>
      <c r="AM94" t="s">
        <v>2437</v>
      </c>
      <c r="BM94" t="s">
        <v>2438</v>
      </c>
    </row>
    <row r="95">
      <c r="L95" t="s">
        <v>1125</v>
      </c>
      <c r="M95" s="4" t="s">
        <v>2439</v>
      </c>
      <c r="AD95" t="s">
        <v>2440</v>
      </c>
      <c r="AF95" t="s">
        <v>2441</v>
      </c>
      <c r="AM95" t="s">
        <v>2442</v>
      </c>
      <c r="BM95" t="s">
        <v>2443</v>
      </c>
    </row>
    <row r="96">
      <c r="L96" t="s">
        <v>1170</v>
      </c>
      <c r="M96" s="4" t="s">
        <v>2444</v>
      </c>
      <c r="AD96" t="s">
        <v>2445</v>
      </c>
      <c r="AF96" t="s">
        <v>2446</v>
      </c>
      <c r="AM96" t="s">
        <v>2447</v>
      </c>
      <c r="BM96" t="s">
        <v>2448</v>
      </c>
    </row>
    <row r="97">
      <c r="L97" t="s">
        <v>1216</v>
      </c>
      <c r="M97" s="4" t="s">
        <v>2449</v>
      </c>
      <c r="AD97" t="s">
        <v>2450</v>
      </c>
      <c r="AF97" t="s">
        <v>2451</v>
      </c>
      <c r="AM97" t="s">
        <v>2452</v>
      </c>
    </row>
    <row r="98">
      <c r="L98" t="s">
        <v>1260</v>
      </c>
      <c r="M98" s="4" t="s">
        <v>960</v>
      </c>
      <c r="AD98" t="s">
        <v>2453</v>
      </c>
      <c r="AF98" t="s">
        <v>2454</v>
      </c>
      <c r="AM98" t="s">
        <v>2455</v>
      </c>
    </row>
    <row r="99">
      <c r="L99" t="s">
        <v>1301</v>
      </c>
      <c r="M99" s="4" t="s">
        <v>2456</v>
      </c>
      <c r="AD99" t="s">
        <v>2457</v>
      </c>
      <c r="AF99" t="s">
        <v>2458</v>
      </c>
      <c r="AM99" t="s">
        <v>2459</v>
      </c>
    </row>
    <row r="100">
      <c r="L100" t="s">
        <v>1339</v>
      </c>
      <c r="M100" s="4" t="s">
        <v>2053</v>
      </c>
      <c r="AD100" t="s">
        <v>2460</v>
      </c>
      <c r="AF100" t="s">
        <v>2461</v>
      </c>
      <c r="AM100" t="s">
        <v>2462</v>
      </c>
    </row>
    <row r="101">
      <c r="L101" t="s">
        <v>1379</v>
      </c>
      <c r="M101" s="4" t="s">
        <v>2463</v>
      </c>
      <c r="AD101" t="s">
        <v>2464</v>
      </c>
      <c r="AF101" t="s">
        <v>2465</v>
      </c>
      <c r="AM101" t="s">
        <v>2466</v>
      </c>
    </row>
    <row r="102">
      <c r="L102" t="s">
        <v>1417</v>
      </c>
      <c r="M102" s="4" t="s">
        <v>2467</v>
      </c>
      <c r="AD102" t="s">
        <v>2468</v>
      </c>
      <c r="AF102" t="s">
        <v>2469</v>
      </c>
      <c r="AM102" t="s">
        <v>2470</v>
      </c>
    </row>
    <row r="103">
      <c r="L103" t="s">
        <v>1453</v>
      </c>
      <c r="M103" s="4" t="s">
        <v>2376</v>
      </c>
      <c r="AD103" t="s">
        <v>2471</v>
      </c>
      <c r="AF103" t="s">
        <v>2472</v>
      </c>
      <c r="AM103" t="s">
        <v>2473</v>
      </c>
    </row>
    <row r="104">
      <c r="L104" t="s">
        <v>1486</v>
      </c>
      <c r="M104" s="4" t="s">
        <v>2474</v>
      </c>
      <c r="AD104" t="s">
        <v>2475</v>
      </c>
      <c r="AF104" t="s">
        <v>2476</v>
      </c>
      <c r="AM104" t="s">
        <v>2477</v>
      </c>
    </row>
    <row r="105">
      <c r="L105" t="s">
        <v>1520</v>
      </c>
      <c r="M105" s="4" t="s">
        <v>1015</v>
      </c>
      <c r="AD105" t="s">
        <v>2478</v>
      </c>
      <c r="AF105" t="s">
        <v>2479</v>
      </c>
      <c r="AM105" t="s">
        <v>2480</v>
      </c>
    </row>
    <row r="106">
      <c r="L106" t="s">
        <v>1554</v>
      </c>
      <c r="M106" s="4" t="s">
        <v>2481</v>
      </c>
      <c r="AD106" t="s">
        <v>2482</v>
      </c>
      <c r="AF106" t="s">
        <v>2483</v>
      </c>
      <c r="AM106" t="s">
        <v>2484</v>
      </c>
    </row>
    <row r="107">
      <c r="L107" t="s">
        <v>1093</v>
      </c>
      <c r="M107" s="4" t="s">
        <v>2485</v>
      </c>
      <c r="AD107" t="s">
        <v>2486</v>
      </c>
      <c r="AM107" t="s">
        <v>2487</v>
      </c>
    </row>
    <row r="108">
      <c r="L108" t="s">
        <v>1138</v>
      </c>
      <c r="M108" s="4" t="s">
        <v>2488</v>
      </c>
      <c r="AD108" t="s">
        <v>2489</v>
      </c>
      <c r="AM108" t="s">
        <v>2490</v>
      </c>
    </row>
    <row r="109">
      <c r="L109" t="s">
        <v>1183</v>
      </c>
      <c r="M109" s="4" t="s">
        <v>616</v>
      </c>
      <c r="AD109" t="s">
        <v>2491</v>
      </c>
      <c r="AM109" t="s">
        <v>2492</v>
      </c>
    </row>
    <row r="110">
      <c r="L110" t="s">
        <v>1229</v>
      </c>
      <c r="M110" s="4" t="s">
        <v>650</v>
      </c>
      <c r="AD110" t="s">
        <v>2493</v>
      </c>
      <c r="AM110" t="s">
        <v>2494</v>
      </c>
    </row>
    <row r="111">
      <c r="L111" t="s">
        <v>1273</v>
      </c>
      <c r="M111" s="4" t="s">
        <v>2495</v>
      </c>
      <c r="AD111" t="s">
        <v>2496</v>
      </c>
      <c r="AM111" t="s">
        <v>2497</v>
      </c>
    </row>
    <row r="112">
      <c r="L112" t="s">
        <v>1313</v>
      </c>
      <c r="M112" s="4" t="s">
        <v>2498</v>
      </c>
    </row>
    <row r="113">
      <c r="L113" t="s">
        <v>1352</v>
      </c>
      <c r="M113" s="4" t="s">
        <v>744</v>
      </c>
    </row>
    <row r="114">
      <c r="L114" t="s">
        <v>1392</v>
      </c>
      <c r="M114" s="4" t="s">
        <v>2499</v>
      </c>
    </row>
    <row r="115">
      <c r="L115" t="s">
        <v>1430</v>
      </c>
      <c r="M115" s="4" t="s">
        <v>2500</v>
      </c>
    </row>
    <row r="116">
      <c r="L116" t="s">
        <v>1465</v>
      </c>
      <c r="M116" s="4" t="s">
        <v>752</v>
      </c>
    </row>
    <row r="117">
      <c r="L117" t="s">
        <v>1498</v>
      </c>
      <c r="M117" s="4" t="s">
        <v>2501</v>
      </c>
    </row>
    <row r="118">
      <c r="L118" t="s">
        <v>1532</v>
      </c>
      <c r="M118" s="4" t="s">
        <v>901</v>
      </c>
    </row>
    <row r="119">
      <c r="L119" t="s">
        <v>1563</v>
      </c>
      <c r="M119" s="4" t="s">
        <v>2502</v>
      </c>
    </row>
    <row r="120">
      <c r="L120" t="s">
        <v>1593</v>
      </c>
      <c r="M120" s="4" t="s">
        <v>2503</v>
      </c>
    </row>
    <row r="121">
      <c r="L121" t="s">
        <v>1622</v>
      </c>
      <c r="M121" s="4" t="s">
        <v>2504</v>
      </c>
    </row>
    <row r="122">
      <c r="L122" t="s">
        <v>1651</v>
      </c>
      <c r="M122" s="4" t="s">
        <v>1013</v>
      </c>
    </row>
    <row r="123">
      <c r="L123" t="s">
        <v>1677</v>
      </c>
      <c r="M123" s="4" t="s">
        <v>2505</v>
      </c>
    </row>
    <row r="124">
      <c r="L124" t="s">
        <v>1703</v>
      </c>
      <c r="M124" s="4" t="s">
        <v>2506</v>
      </c>
    </row>
    <row r="125">
      <c r="L125" t="s">
        <v>1729</v>
      </c>
      <c r="M125" s="4" t="s">
        <v>2507</v>
      </c>
    </row>
    <row r="126">
      <c r="L126" t="s">
        <v>1754</v>
      </c>
      <c r="M126" s="4" t="s">
        <v>2508</v>
      </c>
    </row>
    <row r="127">
      <c r="L127" t="s">
        <v>1779</v>
      </c>
      <c r="M127" s="4" t="s">
        <v>2509</v>
      </c>
    </row>
    <row r="128">
      <c r="L128" t="s">
        <v>1802</v>
      </c>
      <c r="M128" s="4" t="s">
        <v>2510</v>
      </c>
    </row>
    <row r="129">
      <c r="L129" t="s">
        <v>1826</v>
      </c>
      <c r="M129" s="4" t="s">
        <v>2511</v>
      </c>
    </row>
    <row r="130">
      <c r="L130" t="s">
        <v>1849</v>
      </c>
      <c r="M130" s="4" t="s">
        <v>2512</v>
      </c>
    </row>
    <row r="131">
      <c r="L131" t="s">
        <v>1872</v>
      </c>
      <c r="M131" s="4" t="s">
        <v>2513</v>
      </c>
    </row>
    <row r="132">
      <c r="L132" t="s">
        <v>1894</v>
      </c>
      <c r="M132" s="4" t="s">
        <v>2514</v>
      </c>
    </row>
    <row r="133">
      <c r="L133" t="s">
        <v>2515</v>
      </c>
      <c r="M133" s="4" t="s">
        <v>1108</v>
      </c>
    </row>
    <row r="134">
      <c r="L134" t="s">
        <v>2516</v>
      </c>
      <c r="M134" s="4" t="s">
        <v>1154</v>
      </c>
    </row>
    <row r="135">
      <c r="L135" t="s">
        <v>2517</v>
      </c>
      <c r="M135" s="4" t="s">
        <v>1198</v>
      </c>
    </row>
    <row r="136">
      <c r="L136" t="s">
        <v>2518</v>
      </c>
      <c r="M136" s="4" t="s">
        <v>1243</v>
      </c>
    </row>
    <row r="137">
      <c r="L137" t="s">
        <v>2519</v>
      </c>
      <c r="M137" s="4" t="s">
        <v>1286</v>
      </c>
    </row>
    <row r="138">
      <c r="L138" t="s">
        <v>2520</v>
      </c>
      <c r="M138" s="4" t="s">
        <v>1325</v>
      </c>
    </row>
    <row r="139">
      <c r="L139" t="s">
        <v>2521</v>
      </c>
      <c r="M139" s="4" t="s">
        <v>1365</v>
      </c>
    </row>
    <row r="140">
      <c r="L140" t="s">
        <v>2522</v>
      </c>
      <c r="M140" s="4" t="s">
        <v>1404</v>
      </c>
    </row>
    <row r="141">
      <c r="L141" t="s">
        <v>2523</v>
      </c>
      <c r="M141" s="4" t="s">
        <v>1442</v>
      </c>
    </row>
    <row r="142">
      <c r="L142" t="s">
        <v>2524</v>
      </c>
      <c r="M142" s="4">
        <v>10</v>
      </c>
    </row>
    <row r="143">
      <c r="L143" t="s">
        <v>2525</v>
      </c>
      <c r="M143" s="4">
        <v>11</v>
      </c>
    </row>
    <row r="144">
      <c r="L144" t="s">
        <v>2526</v>
      </c>
      <c r="M144" s="4">
        <v>12</v>
      </c>
    </row>
    <row r="145">
      <c r="M145" s="4">
        <v>13</v>
      </c>
    </row>
    <row r="146">
      <c r="L146" t="s">
        <v>1068</v>
      </c>
      <c r="M146" s="4">
        <v>10</v>
      </c>
    </row>
    <row r="147">
      <c r="L147" t="s">
        <v>1113</v>
      </c>
      <c r="M147" s="4">
        <v>20</v>
      </c>
    </row>
    <row r="148">
      <c r="L148" t="s">
        <v>1158</v>
      </c>
      <c r="M148" s="4">
        <v>30</v>
      </c>
    </row>
    <row r="149">
      <c r="L149" t="s">
        <v>1204</v>
      </c>
      <c r="M149" s="4">
        <v>40</v>
      </c>
    </row>
    <row r="150">
      <c r="L150" t="s">
        <v>1248</v>
      </c>
      <c r="M150" s="4">
        <v>50</v>
      </c>
    </row>
    <row r="151">
      <c r="L151" t="s">
        <v>1290</v>
      </c>
      <c r="M151" s="4">
        <v>60</v>
      </c>
    </row>
    <row r="152">
      <c r="L152" t="s">
        <v>1330</v>
      </c>
      <c r="M152" s="4">
        <v>70</v>
      </c>
    </row>
    <row r="153">
      <c r="L153" t="s">
        <v>1370</v>
      </c>
      <c r="M153" s="4">
        <v>80</v>
      </c>
    </row>
    <row r="154">
      <c r="L154" t="s">
        <v>1408</v>
      </c>
      <c r="M154" s="4">
        <v>90</v>
      </c>
    </row>
    <row r="155">
      <c r="L155" t="s">
        <v>1444</v>
      </c>
      <c r="M155" s="4">
        <v>100</v>
      </c>
    </row>
    <row r="156">
      <c r="L156" t="s">
        <v>1477</v>
      </c>
      <c r="M156" s="4">
        <v>110</v>
      </c>
    </row>
    <row r="157">
      <c r="L157" t="s">
        <v>1511</v>
      </c>
      <c r="M157" s="4">
        <v>120</v>
      </c>
    </row>
    <row r="158">
      <c r="L158" t="s">
        <v>1545</v>
      </c>
      <c r="M158" s="4">
        <v>130</v>
      </c>
    </row>
    <row r="159">
      <c r="L159" t="s">
        <v>1576</v>
      </c>
      <c r="M159" s="4">
        <v>140</v>
      </c>
    </row>
    <row r="160">
      <c r="L160" t="s">
        <v>1605</v>
      </c>
      <c r="M160" s="4">
        <v>150</v>
      </c>
    </row>
    <row r="161">
      <c r="L161" t="s">
        <v>1634</v>
      </c>
      <c r="M161" s="4">
        <v>160</v>
      </c>
    </row>
    <row r="162">
      <c r="L162" t="s">
        <v>1662</v>
      </c>
      <c r="M162" s="4">
        <v>170</v>
      </c>
    </row>
    <row r="163">
      <c r="L163" t="s">
        <v>1688</v>
      </c>
      <c r="M163" s="4">
        <v>180</v>
      </c>
    </row>
    <row r="164">
      <c r="L164" t="s">
        <v>1714</v>
      </c>
      <c r="M164" s="4">
        <v>190</v>
      </c>
    </row>
    <row r="165">
      <c r="L165" t="s">
        <v>1740</v>
      </c>
      <c r="M165" s="4">
        <v>200</v>
      </c>
    </row>
    <row r="166">
      <c r="L166" t="s">
        <v>1765</v>
      </c>
      <c r="M166" s="4">
        <v>210</v>
      </c>
    </row>
    <row r="167">
      <c r="L167" t="s">
        <v>1790</v>
      </c>
      <c r="M167" s="4">
        <v>220</v>
      </c>
    </row>
    <row r="168">
      <c r="L168" t="s">
        <v>1814</v>
      </c>
      <c r="M168" s="4">
        <v>230</v>
      </c>
    </row>
    <row r="169">
      <c r="L169" t="s">
        <v>1837</v>
      </c>
      <c r="M169" s="4">
        <v>240</v>
      </c>
    </row>
    <row r="170">
      <c r="L170" t="s">
        <v>1860</v>
      </c>
      <c r="M170" s="4">
        <v>250</v>
      </c>
    </row>
    <row r="171">
      <c r="L171" t="s">
        <v>1882</v>
      </c>
      <c r="M171" s="4">
        <v>260</v>
      </c>
    </row>
    <row r="172">
      <c r="L172" t="s">
        <v>1903</v>
      </c>
      <c r="M172" s="4">
        <v>270</v>
      </c>
    </row>
    <row r="173">
      <c r="L173" t="s">
        <v>1922</v>
      </c>
      <c r="M173" s="4">
        <v>280</v>
      </c>
    </row>
    <row r="174">
      <c r="L174" t="s">
        <v>1940</v>
      </c>
      <c r="M174" s="4">
        <v>290</v>
      </c>
    </row>
    <row r="175">
      <c r="L175" t="s">
        <v>1958</v>
      </c>
      <c r="M175" s="4">
        <v>300</v>
      </c>
    </row>
    <row r="176">
      <c r="L176" t="s">
        <v>1975</v>
      </c>
      <c r="M176" s="4">
        <v>320</v>
      </c>
    </row>
    <row r="177">
      <c r="L177" t="s">
        <v>2527</v>
      </c>
      <c r="M177" s="4" t="s">
        <v>1286</v>
      </c>
    </row>
    <row r="178">
      <c r="L178" t="s">
        <v>2528</v>
      </c>
      <c r="M178" s="4" t="s">
        <v>1404</v>
      </c>
    </row>
    <row r="179">
      <c r="L179" t="s">
        <v>2529</v>
      </c>
      <c r="M179" s="4">
        <v>11</v>
      </c>
    </row>
    <row r="180">
      <c r="L180" t="s">
        <v>2530</v>
      </c>
      <c r="M180" s="4">
        <v>13</v>
      </c>
    </row>
    <row r="181">
      <c r="L181" t="s">
        <v>2531</v>
      </c>
      <c r="M181" s="4">
        <v>15</v>
      </c>
    </row>
    <row r="182">
      <c r="L182" t="s">
        <v>2532</v>
      </c>
      <c r="M182" s="4">
        <v>17</v>
      </c>
    </row>
    <row r="183">
      <c r="L183" t="s">
        <v>2533</v>
      </c>
      <c r="M183" s="4">
        <v>18</v>
      </c>
    </row>
    <row r="184">
      <c r="L184" t="s">
        <v>2534</v>
      </c>
      <c r="M184" s="4">
        <v>19</v>
      </c>
    </row>
    <row r="185">
      <c r="L185" t="s">
        <v>2535</v>
      </c>
      <c r="M185" s="4">
        <v>20</v>
      </c>
    </row>
    <row r="186">
      <c r="L186" t="s">
        <v>2536</v>
      </c>
      <c r="M186" s="4">
        <v>23</v>
      </c>
    </row>
    <row r="187">
      <c r="L187" t="s">
        <v>2537</v>
      </c>
      <c r="M187" s="4">
        <v>25</v>
      </c>
    </row>
    <row r="188">
      <c r="L188" t="s">
        <v>2538</v>
      </c>
      <c r="M188" s="4">
        <v>27</v>
      </c>
    </row>
    <row r="189">
      <c r="L189" t="s">
        <v>2539</v>
      </c>
      <c r="M189" s="4">
        <v>41</v>
      </c>
    </row>
    <row r="190">
      <c r="L190" t="s">
        <v>2540</v>
      </c>
      <c r="M190" s="4">
        <v>44</v>
      </c>
    </row>
    <row r="191">
      <c r="L191" t="s">
        <v>2541</v>
      </c>
      <c r="M191" s="4">
        <v>47</v>
      </c>
    </row>
    <row r="192">
      <c r="L192" t="s">
        <v>2542</v>
      </c>
      <c r="M192" s="4">
        <v>50</v>
      </c>
    </row>
    <row r="193">
      <c r="L193" t="s">
        <v>2543</v>
      </c>
      <c r="M193" s="4">
        <v>52</v>
      </c>
    </row>
    <row r="194">
      <c r="L194" t="s">
        <v>2544</v>
      </c>
      <c r="M194" s="4">
        <v>54</v>
      </c>
    </row>
    <row r="195">
      <c r="L195" t="s">
        <v>2545</v>
      </c>
      <c r="M195" s="4">
        <v>63</v>
      </c>
    </row>
    <row r="196">
      <c r="L196" t="s">
        <v>2546</v>
      </c>
      <c r="M196" s="4">
        <v>66</v>
      </c>
    </row>
    <row r="197">
      <c r="L197" t="s">
        <v>2547</v>
      </c>
      <c r="M197" s="4">
        <v>68</v>
      </c>
    </row>
    <row r="198">
      <c r="L198" t="s">
        <v>2548</v>
      </c>
      <c r="M198" s="4">
        <v>70</v>
      </c>
    </row>
    <row r="199">
      <c r="L199" t="s">
        <v>2549</v>
      </c>
      <c r="M199" s="4">
        <v>73</v>
      </c>
    </row>
    <row r="200">
      <c r="L200" t="s">
        <v>2550</v>
      </c>
      <c r="M200" s="4">
        <v>76</v>
      </c>
    </row>
    <row r="201">
      <c r="L201" t="s">
        <v>2551</v>
      </c>
      <c r="M201" s="4">
        <v>81</v>
      </c>
    </row>
    <row r="202">
      <c r="L202" t="s">
        <v>2552</v>
      </c>
      <c r="M202" s="4">
        <v>85</v>
      </c>
    </row>
    <row r="203">
      <c r="L203" t="s">
        <v>2553</v>
      </c>
      <c r="M203" s="4">
        <v>86</v>
      </c>
    </row>
    <row r="204">
      <c r="L204" t="s">
        <v>2554</v>
      </c>
      <c r="M204" s="4">
        <v>88</v>
      </c>
    </row>
    <row r="205">
      <c r="L205" t="s">
        <v>2555</v>
      </c>
      <c r="M205" s="4">
        <v>91</v>
      </c>
    </row>
    <row r="206">
      <c r="L206" t="s">
        <v>2556</v>
      </c>
      <c r="M206" s="4">
        <v>94</v>
      </c>
    </row>
    <row r="207">
      <c r="L207" t="s">
        <v>2557</v>
      </c>
      <c r="M207" s="4">
        <v>95</v>
      </c>
    </row>
    <row r="208">
      <c r="L208" t="s">
        <v>2558</v>
      </c>
      <c r="M208" s="4">
        <v>97</v>
      </c>
    </row>
    <row r="209">
      <c r="L209" t="s">
        <v>2559</v>
      </c>
      <c r="M209" s="4">
        <v>99</v>
      </c>
    </row>
    <row r="210">
      <c r="L210" t="s">
        <v>2560</v>
      </c>
      <c r="M210" s="4">
        <v>11</v>
      </c>
    </row>
    <row r="211">
      <c r="L211" t="s">
        <v>1146</v>
      </c>
      <c r="M211" s="4">
        <v>21</v>
      </c>
    </row>
    <row r="212">
      <c r="L212" t="s">
        <v>1191</v>
      </c>
      <c r="M212" s="4">
        <v>31</v>
      </c>
    </row>
    <row r="213">
      <c r="L213" t="s">
        <v>1236</v>
      </c>
      <c r="M213" s="4">
        <v>32</v>
      </c>
    </row>
    <row r="214">
      <c r="L214" t="s">
        <v>1278</v>
      </c>
      <c r="M214" s="4">
        <v>41</v>
      </c>
    </row>
    <row r="215">
      <c r="L215" t="s">
        <v>1318</v>
      </c>
      <c r="M215" s="4">
        <v>42</v>
      </c>
    </row>
    <row r="216">
      <c r="L216" t="s">
        <v>1357</v>
      </c>
      <c r="M216" s="4">
        <v>51</v>
      </c>
    </row>
    <row r="217">
      <c r="L217" t="s">
        <v>1397</v>
      </c>
      <c r="M217" s="4">
        <v>52</v>
      </c>
    </row>
    <row r="218">
      <c r="L218" t="s">
        <v>1435</v>
      </c>
      <c r="M218" s="4">
        <v>53</v>
      </c>
    </row>
    <row r="219">
      <c r="L219" t="s">
        <v>1470</v>
      </c>
      <c r="M219" s="4">
        <v>61</v>
      </c>
    </row>
    <row r="220">
      <c r="L220" t="s">
        <v>1503</v>
      </c>
      <c r="M220" s="4">
        <v>62</v>
      </c>
    </row>
    <row r="221">
      <c r="L221" t="s">
        <v>1537</v>
      </c>
      <c r="M221" s="4">
        <v>71</v>
      </c>
    </row>
    <row r="222">
      <c r="L222" t="s">
        <v>1568</v>
      </c>
      <c r="M222" s="4">
        <v>72</v>
      </c>
    </row>
    <row r="223">
      <c r="L223" t="s">
        <v>1597</v>
      </c>
      <c r="M223" s="4">
        <v>81</v>
      </c>
    </row>
    <row r="224">
      <c r="L224" t="s">
        <v>1070</v>
      </c>
      <c r="M224" s="4" t="s">
        <v>1108</v>
      </c>
    </row>
    <row r="225">
      <c r="L225" t="s">
        <v>1115</v>
      </c>
      <c r="M225" s="4" t="s">
        <v>1154</v>
      </c>
    </row>
    <row r="226">
      <c r="L226" t="s">
        <v>1160</v>
      </c>
      <c r="M226" s="4" t="s">
        <v>1198</v>
      </c>
    </row>
    <row r="227">
      <c r="L227" t="s">
        <v>1206</v>
      </c>
      <c r="M227" s="4" t="s">
        <v>1243</v>
      </c>
    </row>
    <row r="228">
      <c r="L228" t="s">
        <v>1250</v>
      </c>
      <c r="M228" s="4" t="s">
        <v>1286</v>
      </c>
    </row>
    <row r="229">
      <c r="L229" t="s">
        <v>1291</v>
      </c>
      <c r="M229" s="4" t="s">
        <v>1325</v>
      </c>
    </row>
    <row r="230">
      <c r="L230" t="s">
        <v>1331</v>
      </c>
      <c r="M230" s="4" t="s">
        <v>1365</v>
      </c>
    </row>
    <row r="231">
      <c r="L231" t="s">
        <v>1371</v>
      </c>
      <c r="M231" s="4" t="s">
        <v>1404</v>
      </c>
    </row>
    <row r="232">
      <c r="L232" t="s">
        <v>1409</v>
      </c>
      <c r="M232" s="4" t="s">
        <v>1442</v>
      </c>
    </row>
    <row r="233">
      <c r="L233" t="s">
        <v>1445</v>
      </c>
      <c r="M233" s="4">
        <v>10</v>
      </c>
    </row>
    <row r="234">
      <c r="L234" t="s">
        <v>1478</v>
      </c>
      <c r="M234" s="4">
        <v>11</v>
      </c>
    </row>
    <row r="235">
      <c r="L235" t="s">
        <v>1512</v>
      </c>
      <c r="M235" s="4">
        <v>12</v>
      </c>
    </row>
    <row r="236">
      <c r="L236" t="s">
        <v>1546</v>
      </c>
      <c r="M236" s="4">
        <v>13</v>
      </c>
    </row>
    <row r="237">
      <c r="L237" t="s">
        <v>1577</v>
      </c>
      <c r="M237" s="4">
        <v>14</v>
      </c>
    </row>
    <row r="238">
      <c r="L238" t="s">
        <v>1606</v>
      </c>
      <c r="M238" s="4">
        <v>15</v>
      </c>
    </row>
    <row r="239">
      <c r="L239" t="s">
        <v>1635</v>
      </c>
      <c r="M239" s="4">
        <v>16</v>
      </c>
    </row>
    <row r="240">
      <c r="L240" t="s">
        <v>1069</v>
      </c>
      <c r="M240" s="4" t="s">
        <v>1108</v>
      </c>
    </row>
    <row r="241">
      <c r="L241" t="s">
        <v>1114</v>
      </c>
      <c r="M241" s="4" t="s">
        <v>1154</v>
      </c>
    </row>
    <row r="242">
      <c r="L242" t="s">
        <v>1159</v>
      </c>
      <c r="M242" s="4" t="s">
        <v>1198</v>
      </c>
    </row>
    <row r="243">
      <c r="L243" t="s">
        <v>1205</v>
      </c>
      <c r="M243" s="4" t="s">
        <v>1243</v>
      </c>
    </row>
    <row r="244">
      <c r="L244" t="s">
        <v>1249</v>
      </c>
      <c r="M244" s="4" t="s">
        <v>1286</v>
      </c>
    </row>
    <row r="245">
      <c r="L245" t="s">
        <v>1096</v>
      </c>
      <c r="M245" s="4" t="s">
        <v>1108</v>
      </c>
    </row>
    <row r="246">
      <c r="L246" t="s">
        <v>1141</v>
      </c>
      <c r="M246" s="4" t="s">
        <v>1154</v>
      </c>
    </row>
    <row r="247">
      <c r="L247" t="s">
        <v>1186</v>
      </c>
      <c r="M247" s="4" t="s">
        <v>1198</v>
      </c>
    </row>
    <row r="248">
      <c r="L248" t="s">
        <v>1232</v>
      </c>
      <c r="M248" s="4" t="s">
        <v>1243</v>
      </c>
    </row>
    <row r="249">
      <c r="L249" t="s">
        <v>1275</v>
      </c>
      <c r="M249" s="4" t="s">
        <v>1286</v>
      </c>
    </row>
    <row r="250">
      <c r="L250" t="s">
        <v>1315</v>
      </c>
      <c r="M250" s="4" t="s">
        <v>1325</v>
      </c>
    </row>
    <row r="251">
      <c r="L251" t="s">
        <v>1354</v>
      </c>
      <c r="M251" s="4" t="s">
        <v>1365</v>
      </c>
    </row>
    <row r="252">
      <c r="L252" t="s">
        <v>1394</v>
      </c>
      <c r="M252" s="4" t="s">
        <v>1404</v>
      </c>
    </row>
    <row r="253">
      <c r="L253" t="s">
        <v>1432</v>
      </c>
      <c r="M253" s="4" t="s">
        <v>1442</v>
      </c>
    </row>
    <row r="254">
      <c r="L254" t="s">
        <v>1467</v>
      </c>
      <c r="M254" s="4">
        <v>10</v>
      </c>
    </row>
    <row r="255">
      <c r="L255" t="s">
        <v>1500</v>
      </c>
      <c r="M255" s="4">
        <v>11</v>
      </c>
    </row>
    <row r="256">
      <c r="L256" t="s">
        <v>1534</v>
      </c>
      <c r="M256" s="4">
        <v>12</v>
      </c>
    </row>
    <row r="257">
      <c r="L257" t="s">
        <v>1565</v>
      </c>
      <c r="M257" s="4">
        <v>13</v>
      </c>
    </row>
    <row r="258">
      <c r="L258" t="s">
        <v>1199</v>
      </c>
      <c r="M258" s="4">
        <v>14</v>
      </c>
    </row>
    <row r="259">
      <c r="L259" t="s">
        <v>1624</v>
      </c>
      <c r="M259" s="4">
        <v>15</v>
      </c>
    </row>
    <row r="260">
      <c r="L260" t="s">
        <v>1653</v>
      </c>
      <c r="M260" s="4">
        <v>16</v>
      </c>
    </row>
    <row r="261">
      <c r="L261" t="s">
        <v>1679</v>
      </c>
      <c r="M261" s="4">
        <v>17</v>
      </c>
    </row>
    <row r="262">
      <c r="L262" t="s">
        <v>1705</v>
      </c>
      <c r="M262" s="4">
        <v>18</v>
      </c>
    </row>
    <row r="263">
      <c r="L263" t="s">
        <v>1731</v>
      </c>
      <c r="M263" s="4">
        <v>19</v>
      </c>
    </row>
    <row r="264">
      <c r="L264" t="s">
        <v>1756</v>
      </c>
      <c r="M264" s="4">
        <v>20</v>
      </c>
    </row>
    <row r="265">
      <c r="L265" t="s">
        <v>1781</v>
      </c>
      <c r="M265" s="4">
        <v>21</v>
      </c>
    </row>
    <row r="266">
      <c r="L266" t="s">
        <v>1804</v>
      </c>
      <c r="M266" s="4">
        <v>22</v>
      </c>
    </row>
    <row r="267">
      <c r="L267" t="s">
        <v>1828</v>
      </c>
      <c r="M267" s="4">
        <v>23</v>
      </c>
    </row>
    <row r="268">
      <c r="L268" t="s">
        <v>1851</v>
      </c>
      <c r="M268" s="4">
        <v>24</v>
      </c>
    </row>
    <row r="269">
      <c r="L269" t="s">
        <v>1874</v>
      </c>
      <c r="M269" s="4">
        <v>25</v>
      </c>
    </row>
    <row r="270">
      <c r="L270" t="s">
        <v>1403</v>
      </c>
      <c r="M270" s="4">
        <v>26</v>
      </c>
    </row>
    <row r="271">
      <c r="L271" t="s">
        <v>1915</v>
      </c>
      <c r="M271" s="4">
        <v>27</v>
      </c>
    </row>
    <row r="272">
      <c r="L272" t="s">
        <v>1934</v>
      </c>
      <c r="M272" s="4">
        <v>28</v>
      </c>
    </row>
    <row r="273">
      <c r="L273" t="s">
        <v>1952</v>
      </c>
      <c r="M273" s="4">
        <v>29</v>
      </c>
    </row>
    <row r="274">
      <c r="L274" t="s">
        <v>1970</v>
      </c>
      <c r="M274" s="4">
        <v>30</v>
      </c>
    </row>
    <row r="275">
      <c r="L275" t="s">
        <v>2561</v>
      </c>
      <c r="M275" s="4">
        <v>31</v>
      </c>
    </row>
    <row r="276">
      <c r="L276" t="s">
        <v>2002</v>
      </c>
      <c r="M276" s="4">
        <v>32</v>
      </c>
    </row>
    <row r="277">
      <c r="L277" t="s">
        <v>2017</v>
      </c>
      <c r="M277" s="4">
        <v>33</v>
      </c>
    </row>
    <row r="278">
      <c r="L278" t="s">
        <v>2033</v>
      </c>
      <c r="M278" s="4">
        <v>34</v>
      </c>
    </row>
    <row r="279">
      <c r="L279" t="s">
        <v>2048</v>
      </c>
      <c r="M279" s="4">
        <v>35</v>
      </c>
    </row>
    <row r="280">
      <c r="L280" t="s">
        <v>2062</v>
      </c>
      <c r="M280" s="4">
        <v>36</v>
      </c>
    </row>
    <row r="281">
      <c r="L281" t="s">
        <v>2076</v>
      </c>
      <c r="M281" s="4">
        <v>37</v>
      </c>
    </row>
    <row r="282">
      <c r="L282" t="s">
        <v>2089</v>
      </c>
      <c r="M282" s="4">
        <v>38</v>
      </c>
    </row>
    <row r="283">
      <c r="L283" t="s">
        <v>2103</v>
      </c>
      <c r="M283" s="4">
        <v>39</v>
      </c>
    </row>
    <row r="284">
      <c r="L284" t="s">
        <v>2116</v>
      </c>
      <c r="M284" s="4">
        <v>40</v>
      </c>
    </row>
    <row r="285">
      <c r="L285" t="s">
        <v>2129</v>
      </c>
      <c r="M285" s="4">
        <v>41</v>
      </c>
    </row>
    <row r="286">
      <c r="L286" t="s">
        <v>2140</v>
      </c>
      <c r="M286" s="4">
        <v>42</v>
      </c>
    </row>
    <row r="287">
      <c r="L287" t="s">
        <v>2151</v>
      </c>
      <c r="M287" s="4">
        <v>43</v>
      </c>
    </row>
    <row r="288">
      <c r="L288" t="s">
        <v>2161</v>
      </c>
      <c r="M288" s="4">
        <v>44</v>
      </c>
    </row>
    <row r="289">
      <c r="L289" t="s">
        <v>2172</v>
      </c>
      <c r="M289" s="4">
        <v>45</v>
      </c>
    </row>
    <row r="290">
      <c r="L290" t="s">
        <v>2183</v>
      </c>
      <c r="M290" s="4">
        <v>46</v>
      </c>
    </row>
    <row r="291">
      <c r="L291" t="s">
        <v>2194</v>
      </c>
      <c r="M291" s="4">
        <v>47</v>
      </c>
    </row>
    <row r="292">
      <c r="L292" t="s">
        <v>2204</v>
      </c>
      <c r="M292" s="4">
        <v>48</v>
      </c>
    </row>
    <row r="293">
      <c r="L293" t="s">
        <v>2214</v>
      </c>
      <c r="M293" s="4">
        <v>49</v>
      </c>
    </row>
    <row r="294">
      <c r="L294" t="s">
        <v>2224</v>
      </c>
      <c r="M294" s="4">
        <v>50</v>
      </c>
    </row>
    <row r="295">
      <c r="L295" t="s">
        <v>1071</v>
      </c>
      <c r="M295" s="4" t="s">
        <v>1108</v>
      </c>
    </row>
    <row r="296">
      <c r="L296" t="s">
        <v>1116</v>
      </c>
      <c r="M296" s="4" t="s">
        <v>1154</v>
      </c>
    </row>
    <row r="297">
      <c r="L297" t="s">
        <v>1161</v>
      </c>
      <c r="M297" s="4" t="s">
        <v>1198</v>
      </c>
    </row>
    <row r="298">
      <c r="L298" t="s">
        <v>1207</v>
      </c>
      <c r="M298" s="4" t="s">
        <v>1243</v>
      </c>
    </row>
    <row r="299">
      <c r="L299" t="s">
        <v>1251</v>
      </c>
      <c r="M299" s="4" t="s">
        <v>1286</v>
      </c>
    </row>
    <row r="300">
      <c r="L300" t="s">
        <v>1292</v>
      </c>
      <c r="M300" s="4" t="s">
        <v>1325</v>
      </c>
    </row>
    <row r="301">
      <c r="L301" t="s">
        <v>1072</v>
      </c>
      <c r="M301" s="4" t="s">
        <v>1108</v>
      </c>
    </row>
    <row r="302">
      <c r="L302" t="s">
        <v>1117</v>
      </c>
      <c r="M302" s="4" t="s">
        <v>1154</v>
      </c>
    </row>
    <row r="303">
      <c r="L303" t="s">
        <v>1162</v>
      </c>
      <c r="M303" s="4" t="s">
        <v>1198</v>
      </c>
    </row>
    <row r="304">
      <c r="L304" t="s">
        <v>2562</v>
      </c>
      <c r="M304" s="4" t="s">
        <v>1243</v>
      </c>
    </row>
    <row r="305">
      <c r="L305" t="s">
        <v>1252</v>
      </c>
      <c r="M305" s="4" t="s">
        <v>1286</v>
      </c>
    </row>
    <row r="306">
      <c r="L306" t="s">
        <v>1293</v>
      </c>
      <c r="M306" s="4" t="s">
        <v>1325</v>
      </c>
    </row>
    <row r="307">
      <c r="L307" t="s">
        <v>1332</v>
      </c>
      <c r="M307" s="4" t="s">
        <v>1365</v>
      </c>
    </row>
    <row r="308">
      <c r="L308" t="s">
        <v>1372</v>
      </c>
      <c r="M308" s="4" t="s">
        <v>1404</v>
      </c>
    </row>
    <row r="309">
      <c r="L309" t="s">
        <v>1410</v>
      </c>
      <c r="M309" s="4" t="s">
        <v>1442</v>
      </c>
    </row>
    <row r="310">
      <c r="L310" t="s">
        <v>1446</v>
      </c>
      <c r="M310" s="4">
        <v>10</v>
      </c>
    </row>
    <row r="311">
      <c r="L311" t="s">
        <v>1479</v>
      </c>
      <c r="M311" s="4">
        <v>11</v>
      </c>
    </row>
    <row r="312">
      <c r="L312" t="s">
        <v>1513</v>
      </c>
      <c r="M312" s="4">
        <v>12</v>
      </c>
    </row>
    <row r="313">
      <c r="L313" t="s">
        <v>1547</v>
      </c>
      <c r="M313" s="4">
        <v>13</v>
      </c>
    </row>
    <row r="314">
      <c r="L314" t="s">
        <v>1578</v>
      </c>
      <c r="M314" s="4">
        <v>14</v>
      </c>
    </row>
    <row r="315">
      <c r="L315" t="s">
        <v>1607</v>
      </c>
      <c r="M315" s="4">
        <v>15</v>
      </c>
    </row>
    <row r="316">
      <c r="L316" t="s">
        <v>1636</v>
      </c>
      <c r="M316" s="4">
        <v>16</v>
      </c>
    </row>
    <row r="317">
      <c r="L317" t="s">
        <v>1663</v>
      </c>
      <c r="M317" s="4">
        <v>17</v>
      </c>
    </row>
    <row r="318">
      <c r="L318" t="s">
        <v>1689</v>
      </c>
      <c r="M318" s="4">
        <v>18</v>
      </c>
    </row>
    <row r="319">
      <c r="L319" t="s">
        <v>1715</v>
      </c>
      <c r="M319" s="4">
        <v>19</v>
      </c>
    </row>
    <row r="320">
      <c r="L320" t="s">
        <v>1741</v>
      </c>
      <c r="M320" s="4">
        <v>21</v>
      </c>
    </row>
    <row r="321">
      <c r="L321" t="s">
        <v>1766</v>
      </c>
      <c r="M321" s="4">
        <v>22</v>
      </c>
    </row>
    <row r="322">
      <c r="L322" t="s">
        <v>1791</v>
      </c>
      <c r="M322" s="4">
        <v>23</v>
      </c>
    </row>
    <row r="323">
      <c r="L323" t="s">
        <v>1815</v>
      </c>
      <c r="M323" s="4">
        <v>24</v>
      </c>
    </row>
    <row r="324">
      <c r="L324" t="s">
        <v>1838</v>
      </c>
      <c r="M324" s="4">
        <v>25</v>
      </c>
    </row>
    <row r="325">
      <c r="L325" t="s">
        <v>1861</v>
      </c>
      <c r="M325" s="4">
        <v>26</v>
      </c>
    </row>
    <row r="326">
      <c r="L326" t="s">
        <v>1883</v>
      </c>
      <c r="M326" s="4">
        <v>27</v>
      </c>
    </row>
    <row r="327">
      <c r="L327" t="s">
        <v>1904</v>
      </c>
      <c r="M327" s="4">
        <v>28</v>
      </c>
    </row>
    <row r="328">
      <c r="L328" t="s">
        <v>1923</v>
      </c>
      <c r="M328" s="4">
        <v>29</v>
      </c>
    </row>
    <row r="329">
      <c r="L329" t="s">
        <v>1941</v>
      </c>
      <c r="M329" s="4" t="s">
        <v>2563</v>
      </c>
    </row>
    <row r="330">
      <c r="L330" t="s">
        <v>1959</v>
      </c>
      <c r="M330" s="4" t="s">
        <v>2564</v>
      </c>
    </row>
    <row r="331">
      <c r="L331" t="s">
        <v>1976</v>
      </c>
      <c r="M331" s="4">
        <v>30</v>
      </c>
    </row>
    <row r="332">
      <c r="L332" t="s">
        <v>1992</v>
      </c>
      <c r="M332" s="4">
        <v>31</v>
      </c>
    </row>
    <row r="333">
      <c r="L333" t="s">
        <v>2008</v>
      </c>
      <c r="M333" s="4">
        <v>32</v>
      </c>
    </row>
    <row r="334">
      <c r="L334" t="s">
        <v>2024</v>
      </c>
      <c r="M334" s="4">
        <v>33</v>
      </c>
    </row>
    <row r="335">
      <c r="L335" t="s">
        <v>2039</v>
      </c>
      <c r="M335" s="4">
        <v>34</v>
      </c>
    </row>
    <row r="336">
      <c r="L336" t="s">
        <v>2054</v>
      </c>
      <c r="M336" s="4">
        <v>35</v>
      </c>
    </row>
    <row r="337">
      <c r="L337" t="s">
        <v>2068</v>
      </c>
      <c r="M337" s="4">
        <v>36</v>
      </c>
    </row>
    <row r="338">
      <c r="L338" t="s">
        <v>2081</v>
      </c>
      <c r="M338" s="4">
        <v>37</v>
      </c>
    </row>
    <row r="339">
      <c r="L339" t="s">
        <v>2095</v>
      </c>
      <c r="M339" s="4">
        <v>38</v>
      </c>
    </row>
    <row r="340">
      <c r="L340" t="s">
        <v>1498</v>
      </c>
      <c r="M340" s="4">
        <v>39</v>
      </c>
    </row>
    <row r="341">
      <c r="L341" t="s">
        <v>2121</v>
      </c>
      <c r="M341" s="4">
        <v>40</v>
      </c>
    </row>
    <row r="342">
      <c r="L342" t="s">
        <v>2133</v>
      </c>
      <c r="M342" s="4">
        <v>41</v>
      </c>
    </row>
    <row r="343">
      <c r="L343" t="s">
        <v>2144</v>
      </c>
      <c r="M343" s="4">
        <v>42</v>
      </c>
    </row>
    <row r="344">
      <c r="L344" t="s">
        <v>2155</v>
      </c>
      <c r="M344" s="4">
        <v>43</v>
      </c>
    </row>
    <row r="345">
      <c r="L345" t="s">
        <v>2165</v>
      </c>
      <c r="M345" s="4">
        <v>44</v>
      </c>
    </row>
    <row r="346">
      <c r="L346" t="s">
        <v>2176</v>
      </c>
      <c r="M346" s="4">
        <v>45</v>
      </c>
    </row>
    <row r="347">
      <c r="L347" t="s">
        <v>2187</v>
      </c>
      <c r="M347" s="4">
        <v>46</v>
      </c>
    </row>
    <row r="348">
      <c r="L348" t="s">
        <v>2198</v>
      </c>
      <c r="M348" s="4">
        <v>47</v>
      </c>
    </row>
    <row r="349">
      <c r="L349" t="s">
        <v>2208</v>
      </c>
      <c r="M349" s="4">
        <v>48</v>
      </c>
    </row>
    <row r="350">
      <c r="L350" t="s">
        <v>2218</v>
      </c>
      <c r="M350" s="4">
        <v>49</v>
      </c>
    </row>
    <row r="351">
      <c r="L351" t="s">
        <v>2227</v>
      </c>
      <c r="M351" s="4">
        <v>50</v>
      </c>
    </row>
    <row r="352">
      <c r="L352" t="s">
        <v>2235</v>
      </c>
      <c r="M352" s="4">
        <v>51</v>
      </c>
    </row>
    <row r="353">
      <c r="L353" t="s">
        <v>2243</v>
      </c>
      <c r="M353" s="4">
        <v>52</v>
      </c>
    </row>
    <row r="354">
      <c r="L354" t="s">
        <v>2250</v>
      </c>
      <c r="M354" s="4">
        <v>53</v>
      </c>
    </row>
    <row r="355">
      <c r="L355" t="s">
        <v>2257</v>
      </c>
      <c r="M355" s="4">
        <v>54</v>
      </c>
    </row>
    <row r="356">
      <c r="L356" t="s">
        <v>2264</v>
      </c>
      <c r="M356" s="4">
        <v>55</v>
      </c>
    </row>
    <row r="357">
      <c r="L357" t="s">
        <v>2271</v>
      </c>
      <c r="M357" s="4">
        <v>56</v>
      </c>
    </row>
    <row r="358">
      <c r="L358" t="s">
        <v>2278</v>
      </c>
      <c r="M358" s="4">
        <v>57</v>
      </c>
    </row>
    <row r="359">
      <c r="L359" t="s">
        <v>2284</v>
      </c>
      <c r="M359" s="4">
        <v>58</v>
      </c>
    </row>
    <row r="360">
      <c r="L360" t="s">
        <v>2291</v>
      </c>
      <c r="M360" s="4">
        <v>59</v>
      </c>
    </row>
    <row r="361">
      <c r="L361" t="s">
        <v>2297</v>
      </c>
      <c r="M361" s="4">
        <v>60</v>
      </c>
    </row>
    <row r="362">
      <c r="L362" t="s">
        <v>2303</v>
      </c>
      <c r="M362" s="4">
        <v>61</v>
      </c>
    </row>
    <row r="363">
      <c r="L363" t="s">
        <v>2309</v>
      </c>
      <c r="M363" s="4">
        <v>62</v>
      </c>
    </row>
    <row r="364">
      <c r="L364" t="s">
        <v>2314</v>
      </c>
      <c r="M364" s="4">
        <v>63</v>
      </c>
    </row>
    <row r="365">
      <c r="L365" t="s">
        <v>2320</v>
      </c>
      <c r="M365" s="4">
        <v>64</v>
      </c>
    </row>
    <row r="366">
      <c r="L366" t="s">
        <v>2326</v>
      </c>
      <c r="M366" s="4">
        <v>65</v>
      </c>
    </row>
    <row r="367">
      <c r="L367" t="s">
        <v>2331</v>
      </c>
      <c r="M367" s="4">
        <v>66</v>
      </c>
    </row>
    <row r="368">
      <c r="L368" t="s">
        <v>2337</v>
      </c>
      <c r="M368" s="4">
        <v>67</v>
      </c>
    </row>
    <row r="369">
      <c r="L369" t="s">
        <v>2342</v>
      </c>
      <c r="M369" s="4">
        <v>68</v>
      </c>
    </row>
    <row r="370">
      <c r="L370" t="s">
        <v>2348</v>
      </c>
      <c r="M370" s="4">
        <v>69</v>
      </c>
    </row>
    <row r="371">
      <c r="L371" t="s">
        <v>2354</v>
      </c>
      <c r="M371" s="4">
        <v>70</v>
      </c>
    </row>
    <row r="372">
      <c r="L372" t="s">
        <v>2359</v>
      </c>
      <c r="M372" s="4">
        <v>71</v>
      </c>
    </row>
    <row r="373">
      <c r="L373" t="s">
        <v>2365</v>
      </c>
      <c r="M373" s="4">
        <v>72</v>
      </c>
    </row>
    <row r="374">
      <c r="L374" t="s">
        <v>2371</v>
      </c>
      <c r="M374" s="4">
        <v>73</v>
      </c>
    </row>
    <row r="375">
      <c r="L375" t="s">
        <v>2377</v>
      </c>
      <c r="M375" s="4">
        <v>74</v>
      </c>
    </row>
    <row r="376">
      <c r="L376" t="s">
        <v>2383</v>
      </c>
      <c r="M376" s="4">
        <v>75</v>
      </c>
    </row>
    <row r="377">
      <c r="L377" t="s">
        <v>2389</v>
      </c>
      <c r="M377" s="4">
        <v>76</v>
      </c>
    </row>
    <row r="378">
      <c r="L378" t="s">
        <v>2395</v>
      </c>
      <c r="M378" s="4">
        <v>77</v>
      </c>
    </row>
    <row r="379">
      <c r="L379" t="s">
        <v>2400</v>
      </c>
      <c r="M379" s="4">
        <v>78</v>
      </c>
    </row>
    <row r="380">
      <c r="L380" t="s">
        <v>2404</v>
      </c>
      <c r="M380" s="4">
        <v>79</v>
      </c>
    </row>
    <row r="381">
      <c r="L381" t="s">
        <v>2408</v>
      </c>
      <c r="M381" s="4">
        <v>80</v>
      </c>
    </row>
    <row r="382">
      <c r="L382" t="s">
        <v>2411</v>
      </c>
      <c r="M382" s="4">
        <v>81</v>
      </c>
    </row>
    <row r="383">
      <c r="L383" t="s">
        <v>2416</v>
      </c>
      <c r="M383" s="4">
        <v>82</v>
      </c>
    </row>
    <row r="384">
      <c r="L384" t="s">
        <v>2420</v>
      </c>
      <c r="M384" s="4">
        <v>83</v>
      </c>
    </row>
    <row r="385">
      <c r="L385" t="s">
        <v>2425</v>
      </c>
      <c r="M385" s="4">
        <v>84</v>
      </c>
    </row>
    <row r="386">
      <c r="L386" t="s">
        <v>2430</v>
      </c>
      <c r="M386" s="4">
        <v>85</v>
      </c>
    </row>
    <row r="387">
      <c r="L387" t="s">
        <v>2435</v>
      </c>
      <c r="M387" s="4">
        <v>86</v>
      </c>
    </row>
    <row r="388">
      <c r="L388" t="s">
        <v>2440</v>
      </c>
      <c r="M388" s="4">
        <v>87</v>
      </c>
    </row>
    <row r="389">
      <c r="L389" t="s">
        <v>2445</v>
      </c>
      <c r="M389" s="4">
        <v>88</v>
      </c>
    </row>
    <row r="390">
      <c r="L390" t="s">
        <v>2450</v>
      </c>
      <c r="M390" s="4">
        <v>89</v>
      </c>
    </row>
    <row r="391">
      <c r="L391" t="s">
        <v>2453</v>
      </c>
      <c r="M391" s="4">
        <v>90</v>
      </c>
    </row>
    <row r="392">
      <c r="L392" t="s">
        <v>2457</v>
      </c>
      <c r="M392" s="4">
        <v>91</v>
      </c>
    </row>
    <row r="393">
      <c r="L393" t="s">
        <v>2460</v>
      </c>
      <c r="M393" s="4">
        <v>92</v>
      </c>
    </row>
    <row r="394">
      <c r="L394" t="s">
        <v>2464</v>
      </c>
      <c r="M394" s="4">
        <v>93</v>
      </c>
    </row>
    <row r="395">
      <c r="L395" t="s">
        <v>2468</v>
      </c>
      <c r="M395" s="4">
        <v>94</v>
      </c>
    </row>
    <row r="396">
      <c r="L396" t="s">
        <v>2471</v>
      </c>
      <c r="M396" s="4">
        <v>95</v>
      </c>
    </row>
    <row r="397">
      <c r="L397" t="s">
        <v>2475</v>
      </c>
      <c r="M397" s="4">
        <v>97</v>
      </c>
    </row>
    <row r="398">
      <c r="L398" t="s">
        <v>2478</v>
      </c>
      <c r="M398" s="4">
        <v>971</v>
      </c>
    </row>
    <row r="399">
      <c r="L399" t="s">
        <v>2482</v>
      </c>
      <c r="M399" s="4">
        <v>972</v>
      </c>
    </row>
    <row r="400">
      <c r="L400" t="s">
        <v>2565</v>
      </c>
      <c r="M400" s="4">
        <v>973</v>
      </c>
    </row>
    <row r="401">
      <c r="L401" t="s">
        <v>2489</v>
      </c>
      <c r="M401" s="4">
        <v>974</v>
      </c>
    </row>
    <row r="402">
      <c r="L402" t="s">
        <v>2491</v>
      </c>
      <c r="M402" s="4">
        <v>975</v>
      </c>
    </row>
    <row r="403">
      <c r="L403" t="s">
        <v>2493</v>
      </c>
      <c r="M403" s="4">
        <v>976</v>
      </c>
    </row>
    <row r="404">
      <c r="L404" t="s">
        <v>2496</v>
      </c>
      <c r="M404" s="4">
        <v>99</v>
      </c>
    </row>
    <row r="405">
      <c r="L405" t="s">
        <v>1074</v>
      </c>
      <c r="M405" s="4" t="s">
        <v>2434</v>
      </c>
    </row>
    <row r="406">
      <c r="L406" t="s">
        <v>1119</v>
      </c>
      <c r="M406" s="4" t="s">
        <v>2485</v>
      </c>
    </row>
    <row r="407">
      <c r="L407" t="s">
        <v>1164</v>
      </c>
      <c r="M407" s="4" t="s">
        <v>604</v>
      </c>
    </row>
    <row r="408">
      <c r="L408" t="s">
        <v>1210</v>
      </c>
      <c r="M408" s="4" t="s">
        <v>2302</v>
      </c>
    </row>
    <row r="409">
      <c r="L409" t="s">
        <v>1254</v>
      </c>
      <c r="M409" s="4" t="s">
        <v>2566</v>
      </c>
    </row>
    <row r="410">
      <c r="L410" t="s">
        <v>1295</v>
      </c>
      <c r="M410" s="4" t="s">
        <v>971</v>
      </c>
    </row>
    <row r="411">
      <c r="L411" t="s">
        <v>1334</v>
      </c>
      <c r="M411" s="4" t="s">
        <v>2567</v>
      </c>
    </row>
    <row r="412">
      <c r="L412" t="s">
        <v>1374</v>
      </c>
      <c r="M412" s="4" t="s">
        <v>650</v>
      </c>
    </row>
    <row r="413">
      <c r="L413" t="s">
        <v>1412</v>
      </c>
      <c r="M413" s="4" t="s">
        <v>2568</v>
      </c>
    </row>
    <row r="414">
      <c r="L414" t="s">
        <v>1448</v>
      </c>
      <c r="M414" s="4" t="s">
        <v>2569</v>
      </c>
    </row>
    <row r="415">
      <c r="L415" t="s">
        <v>1481</v>
      </c>
      <c r="M415" s="4" t="s">
        <v>670</v>
      </c>
    </row>
    <row r="416">
      <c r="L416" t="s">
        <v>2570</v>
      </c>
      <c r="M416" s="4" t="s">
        <v>2498</v>
      </c>
    </row>
    <row r="417">
      <c r="L417" t="s">
        <v>1549</v>
      </c>
      <c r="M417" s="4" t="s">
        <v>2571</v>
      </c>
    </row>
    <row r="418">
      <c r="L418" t="s">
        <v>1580</v>
      </c>
      <c r="M418" s="4" t="s">
        <v>2572</v>
      </c>
    </row>
    <row r="419">
      <c r="L419" t="s">
        <v>1609</v>
      </c>
      <c r="M419" s="4" t="s">
        <v>2573</v>
      </c>
    </row>
    <row r="420">
      <c r="L420" t="s">
        <v>1638</v>
      </c>
      <c r="M420" s="4" t="s">
        <v>854</v>
      </c>
    </row>
    <row r="421">
      <c r="L421" t="s">
        <v>1665</v>
      </c>
      <c r="M421" s="4" t="s">
        <v>2574</v>
      </c>
    </row>
    <row r="422">
      <c r="L422" t="s">
        <v>1691</v>
      </c>
      <c r="M422" s="4" t="s">
        <v>2575</v>
      </c>
    </row>
    <row r="423">
      <c r="L423" t="s">
        <v>1717</v>
      </c>
      <c r="M423" s="4" t="s">
        <v>2576</v>
      </c>
    </row>
    <row r="424">
      <c r="L424" t="s">
        <v>1743</v>
      </c>
      <c r="M424" s="4" t="s">
        <v>1006</v>
      </c>
    </row>
    <row r="425">
      <c r="L425" t="s">
        <v>1768</v>
      </c>
      <c r="M425" s="4" t="s">
        <v>2577</v>
      </c>
    </row>
    <row r="426">
      <c r="L426" t="s">
        <v>1793</v>
      </c>
      <c r="M426" s="4" t="s">
        <v>690</v>
      </c>
    </row>
    <row r="427">
      <c r="L427" t="s">
        <v>1817</v>
      </c>
      <c r="M427" s="4" t="s">
        <v>2578</v>
      </c>
    </row>
    <row r="428">
      <c r="L428" t="s">
        <v>1840</v>
      </c>
      <c r="M428" s="4" t="s">
        <v>2579</v>
      </c>
    </row>
    <row r="429">
      <c r="L429" t="s">
        <v>1863</v>
      </c>
      <c r="M429" s="4" t="s">
        <v>2580</v>
      </c>
    </row>
    <row r="430">
      <c r="L430" t="s">
        <v>1885</v>
      </c>
      <c r="M430" s="4" t="s">
        <v>2581</v>
      </c>
    </row>
    <row r="431">
      <c r="L431" t="s">
        <v>1906</v>
      </c>
      <c r="M431" s="4" t="s">
        <v>2582</v>
      </c>
    </row>
    <row r="432">
      <c r="L432" t="s">
        <v>1925</v>
      </c>
      <c r="M432" s="4" t="s">
        <v>2325</v>
      </c>
    </row>
    <row r="433">
      <c r="L433" t="s">
        <v>1943</v>
      </c>
      <c r="M433" s="4" t="s">
        <v>2583</v>
      </c>
    </row>
    <row r="434">
      <c r="L434" t="s">
        <v>1961</v>
      </c>
      <c r="M434" s="4" t="s">
        <v>2584</v>
      </c>
    </row>
    <row r="435">
      <c r="L435" t="s">
        <v>1978</v>
      </c>
      <c r="M435" s="4" t="s">
        <v>2585</v>
      </c>
    </row>
    <row r="436">
      <c r="L436" t="s">
        <v>1994</v>
      </c>
      <c r="M436" s="4" t="s">
        <v>2586</v>
      </c>
    </row>
    <row r="437">
      <c r="L437" t="s">
        <v>2010</v>
      </c>
      <c r="M437" s="4" t="s">
        <v>2587</v>
      </c>
    </row>
    <row r="438">
      <c r="L438" t="s">
        <v>2026</v>
      </c>
      <c r="M438" s="4" t="s">
        <v>2588</v>
      </c>
    </row>
    <row r="439">
      <c r="L439" t="s">
        <v>2041</v>
      </c>
      <c r="M439" s="4" t="s">
        <v>1019</v>
      </c>
    </row>
    <row r="440">
      <c r="L440" t="s">
        <v>2056</v>
      </c>
      <c r="M440" s="4" t="s">
        <v>736</v>
      </c>
    </row>
    <row r="441">
      <c r="L441" t="s">
        <v>2070</v>
      </c>
      <c r="M441" s="4" t="s">
        <v>2589</v>
      </c>
    </row>
    <row r="442">
      <c r="L442" t="s">
        <v>2083</v>
      </c>
      <c r="M442" s="4" t="s">
        <v>2590</v>
      </c>
    </row>
    <row r="443">
      <c r="L443" t="s">
        <v>2097</v>
      </c>
      <c r="M443" s="4" t="s">
        <v>2500</v>
      </c>
    </row>
    <row r="444">
      <c r="L444" t="s">
        <v>2110</v>
      </c>
      <c r="M444" s="4" t="s">
        <v>2591</v>
      </c>
    </row>
    <row r="445">
      <c r="L445" t="s">
        <v>2123</v>
      </c>
      <c r="M445" s="4" t="s">
        <v>2592</v>
      </c>
    </row>
    <row r="446">
      <c r="L446" t="s">
        <v>2135</v>
      </c>
      <c r="M446" s="4" t="s">
        <v>1037</v>
      </c>
    </row>
    <row r="447">
      <c r="L447" t="s">
        <v>2146</v>
      </c>
      <c r="M447" s="4" t="s">
        <v>2593</v>
      </c>
    </row>
    <row r="448">
      <c r="L448" t="s">
        <v>2157</v>
      </c>
      <c r="M448" s="4" t="s">
        <v>769</v>
      </c>
    </row>
    <row r="449">
      <c r="L449" t="s">
        <v>2167</v>
      </c>
      <c r="M449" s="4" t="s">
        <v>2594</v>
      </c>
    </row>
    <row r="450">
      <c r="L450" t="s">
        <v>2178</v>
      </c>
      <c r="M450" s="4" t="s">
        <v>2595</v>
      </c>
    </row>
    <row r="451">
      <c r="L451" t="s">
        <v>2189</v>
      </c>
      <c r="M451" s="4" t="s">
        <v>2596</v>
      </c>
    </row>
    <row r="452">
      <c r="L452" t="s">
        <v>2200</v>
      </c>
      <c r="M452" s="4" t="s">
        <v>2597</v>
      </c>
    </row>
    <row r="453">
      <c r="L453" t="s">
        <v>2210</v>
      </c>
      <c r="M453" s="4" t="s">
        <v>2598</v>
      </c>
    </row>
    <row r="454">
      <c r="L454" t="s">
        <v>2220</v>
      </c>
      <c r="M454" s="4" t="s">
        <v>2599</v>
      </c>
    </row>
    <row r="455">
      <c r="L455" t="s">
        <v>2229</v>
      </c>
      <c r="M455" s="4" t="s">
        <v>2600</v>
      </c>
    </row>
    <row r="456">
      <c r="L456" t="s">
        <v>2237</v>
      </c>
      <c r="M456" s="4" t="s">
        <v>2601</v>
      </c>
    </row>
    <row r="457">
      <c r="L457" t="s">
        <v>2244</v>
      </c>
      <c r="M457" s="4" t="s">
        <v>881</v>
      </c>
    </row>
    <row r="458">
      <c r="L458" t="s">
        <v>2251</v>
      </c>
      <c r="M458" s="4" t="s">
        <v>2602</v>
      </c>
    </row>
    <row r="459">
      <c r="L459" t="s">
        <v>2258</v>
      </c>
      <c r="M459" s="4" t="s">
        <v>938</v>
      </c>
    </row>
    <row r="460">
      <c r="L460" t="s">
        <v>2265</v>
      </c>
      <c r="M460" s="4" t="s">
        <v>949</v>
      </c>
    </row>
    <row r="461">
      <c r="L461" t="s">
        <v>2272</v>
      </c>
      <c r="M461" s="4" t="s">
        <v>2347</v>
      </c>
    </row>
    <row r="462">
      <c r="L462" t="s">
        <v>2279</v>
      </c>
      <c r="M462" s="4" t="s">
        <v>2603</v>
      </c>
    </row>
    <row r="463">
      <c r="L463" t="s">
        <v>2285</v>
      </c>
      <c r="M463" s="4" t="s">
        <v>2604</v>
      </c>
    </row>
    <row r="464">
      <c r="L464" t="s">
        <v>2292</v>
      </c>
      <c r="M464" s="4" t="s">
        <v>915</v>
      </c>
    </row>
    <row r="465">
      <c r="L465" t="s">
        <v>2298</v>
      </c>
      <c r="M465" s="4" t="s">
        <v>933</v>
      </c>
    </row>
    <row r="466">
      <c r="L466" t="s">
        <v>2304</v>
      </c>
      <c r="M466" s="4" t="s">
        <v>2605</v>
      </c>
    </row>
    <row r="467">
      <c r="L467" t="s">
        <v>2310</v>
      </c>
      <c r="M467" s="4" t="s">
        <v>2606</v>
      </c>
    </row>
    <row r="468">
      <c r="L468" t="s">
        <v>2315</v>
      </c>
      <c r="M468" s="4" t="s">
        <v>2607</v>
      </c>
    </row>
    <row r="469">
      <c r="L469" t="s">
        <v>2321</v>
      </c>
      <c r="M469" s="4" t="s">
        <v>2053</v>
      </c>
    </row>
    <row r="470">
      <c r="L470" t="s">
        <v>2327</v>
      </c>
      <c r="M470" s="4" t="s">
        <v>2463</v>
      </c>
    </row>
    <row r="471">
      <c r="L471" t="s">
        <v>2332</v>
      </c>
      <c r="M471" s="4" t="s">
        <v>2608</v>
      </c>
    </row>
    <row r="472">
      <c r="L472" t="s">
        <v>2338</v>
      </c>
      <c r="M472" s="4" t="s">
        <v>2609</v>
      </c>
    </row>
    <row r="473">
      <c r="L473" t="s">
        <v>2343</v>
      </c>
      <c r="M473" s="4" t="s">
        <v>2376</v>
      </c>
    </row>
    <row r="474">
      <c r="L474" t="s">
        <v>2349</v>
      </c>
      <c r="M474" s="4" t="s">
        <v>2610</v>
      </c>
    </row>
    <row r="475">
      <c r="L475" t="s">
        <v>2355</v>
      </c>
      <c r="M475" s="4" t="s">
        <v>2388</v>
      </c>
    </row>
    <row r="476">
      <c r="L476" t="s">
        <v>2360</v>
      </c>
      <c r="M476" s="4" t="s">
        <v>2611</v>
      </c>
    </row>
    <row r="477">
      <c r="L477" t="s">
        <v>2366</v>
      </c>
      <c r="M477" s="4" t="s">
        <v>2612</v>
      </c>
    </row>
    <row r="478">
      <c r="L478" t="s">
        <v>2372</v>
      </c>
      <c r="M478" s="4" t="s">
        <v>992</v>
      </c>
    </row>
    <row r="479">
      <c r="L479" t="s">
        <v>2378</v>
      </c>
      <c r="M479" s="4" t="s">
        <v>994</v>
      </c>
    </row>
    <row r="480">
      <c r="L480" t="s">
        <v>2384</v>
      </c>
      <c r="M480" s="4" t="s">
        <v>2613</v>
      </c>
    </row>
    <row r="481">
      <c r="L481" t="s">
        <v>2390</v>
      </c>
      <c r="M481" s="4" t="s">
        <v>1002</v>
      </c>
    </row>
    <row r="482">
      <c r="L482" t="s">
        <v>2396</v>
      </c>
      <c r="M482" s="4" t="s">
        <v>2614</v>
      </c>
    </row>
    <row r="483">
      <c r="L483" t="s">
        <v>2401</v>
      </c>
      <c r="M483" s="4" t="s">
        <v>1013</v>
      </c>
    </row>
    <row r="484">
      <c r="L484" t="s">
        <v>2405</v>
      </c>
      <c r="M484" s="4" t="s">
        <v>2505</v>
      </c>
    </row>
    <row r="485">
      <c r="L485" t="s">
        <v>2409</v>
      </c>
      <c r="M485" s="4" t="s">
        <v>1015</v>
      </c>
    </row>
    <row r="486">
      <c r="L486" t="s">
        <v>2412</v>
      </c>
      <c r="M486" s="4" t="s">
        <v>2615</v>
      </c>
    </row>
    <row r="487">
      <c r="L487" t="s">
        <v>2417</v>
      </c>
      <c r="M487" s="4" t="s">
        <v>2506</v>
      </c>
    </row>
    <row r="488">
      <c r="L488" t="s">
        <v>2421</v>
      </c>
      <c r="M488" s="4" t="s">
        <v>1957</v>
      </c>
    </row>
    <row r="489">
      <c r="L489" t="s">
        <v>2426</v>
      </c>
      <c r="M489" s="4" t="s">
        <v>2616</v>
      </c>
    </row>
    <row r="490">
      <c r="L490" t="s">
        <v>2431</v>
      </c>
      <c r="M490" s="4" t="s">
        <v>2617</v>
      </c>
    </row>
    <row r="491">
      <c r="L491" t="s">
        <v>2436</v>
      </c>
      <c r="M491" s="4" t="s">
        <v>2618</v>
      </c>
    </row>
    <row r="492">
      <c r="L492" t="s">
        <v>2441</v>
      </c>
      <c r="M492" s="4" t="s">
        <v>2619</v>
      </c>
    </row>
    <row r="493">
      <c r="L493" t="s">
        <v>2446</v>
      </c>
      <c r="M493" s="4" t="s">
        <v>2620</v>
      </c>
    </row>
    <row r="494">
      <c r="L494" t="s">
        <v>2451</v>
      </c>
      <c r="M494" s="4" t="s">
        <v>2120</v>
      </c>
    </row>
    <row r="495">
      <c r="L495" t="s">
        <v>2454</v>
      </c>
      <c r="M495" s="4" t="s">
        <v>2621</v>
      </c>
    </row>
    <row r="496">
      <c r="L496" t="s">
        <v>2458</v>
      </c>
      <c r="M496" s="4" t="s">
        <v>2622</v>
      </c>
    </row>
    <row r="497">
      <c r="L497" t="s">
        <v>2461</v>
      </c>
      <c r="M497" s="4" t="s">
        <v>2623</v>
      </c>
    </row>
    <row r="498">
      <c r="L498" t="s">
        <v>2465</v>
      </c>
      <c r="M498" s="4" t="s">
        <v>2624</v>
      </c>
    </row>
    <row r="499">
      <c r="L499" t="s">
        <v>2469</v>
      </c>
      <c r="M499" s="4" t="s">
        <v>2625</v>
      </c>
    </row>
    <row r="500">
      <c r="L500" t="s">
        <v>2472</v>
      </c>
      <c r="M500" s="4" t="s">
        <v>2626</v>
      </c>
    </row>
    <row r="501">
      <c r="L501" t="s">
        <v>2476</v>
      </c>
      <c r="M501" s="4" t="s">
        <v>2627</v>
      </c>
    </row>
    <row r="502">
      <c r="L502" t="s">
        <v>2479</v>
      </c>
      <c r="M502" s="4" t="s">
        <v>2628</v>
      </c>
    </row>
    <row r="503">
      <c r="L503" t="s">
        <v>2483</v>
      </c>
      <c r="M503" s="4" t="s">
        <v>2629</v>
      </c>
    </row>
    <row r="504">
      <c r="L504" t="s">
        <v>2630</v>
      </c>
      <c r="M504" s="4" t="s">
        <v>1108</v>
      </c>
    </row>
    <row r="505">
      <c r="L505" t="s">
        <v>1118</v>
      </c>
      <c r="M505" s="4" t="s">
        <v>1154</v>
      </c>
    </row>
    <row r="506">
      <c r="L506" t="s">
        <v>1163</v>
      </c>
      <c r="M506" s="4" t="s">
        <v>1198</v>
      </c>
    </row>
    <row r="507">
      <c r="L507" t="s">
        <v>1209</v>
      </c>
      <c r="M507" s="4" t="s">
        <v>1243</v>
      </c>
    </row>
    <row r="508">
      <c r="L508" t="s">
        <v>1253</v>
      </c>
      <c r="M508" s="4" t="s">
        <v>1286</v>
      </c>
    </row>
    <row r="509">
      <c r="L509" t="s">
        <v>1294</v>
      </c>
      <c r="M509" s="4" t="s">
        <v>1325</v>
      </c>
    </row>
    <row r="510">
      <c r="L510" t="s">
        <v>1333</v>
      </c>
      <c r="M510" s="4" t="s">
        <v>1365</v>
      </c>
    </row>
    <row r="511">
      <c r="L511" t="s">
        <v>1373</v>
      </c>
      <c r="M511" s="4" t="s">
        <v>1404</v>
      </c>
    </row>
    <row r="512">
      <c r="L512" t="s">
        <v>1411</v>
      </c>
      <c r="M512" s="4" t="s">
        <v>1442</v>
      </c>
    </row>
    <row r="513">
      <c r="L513" t="s">
        <v>1447</v>
      </c>
      <c r="M513" s="4">
        <v>10</v>
      </c>
    </row>
    <row r="514">
      <c r="L514" t="s">
        <v>1480</v>
      </c>
      <c r="M514" s="4">
        <v>11</v>
      </c>
    </row>
    <row r="515">
      <c r="L515" t="s">
        <v>1514</v>
      </c>
      <c r="M515" s="4">
        <v>12</v>
      </c>
    </row>
    <row r="516">
      <c r="L516" t="s">
        <v>1548</v>
      </c>
      <c r="M516" s="4">
        <v>13</v>
      </c>
    </row>
    <row r="517">
      <c r="L517" t="s">
        <v>1579</v>
      </c>
      <c r="M517" s="4">
        <v>14</v>
      </c>
    </row>
    <row r="518">
      <c r="L518" t="s">
        <v>1608</v>
      </c>
      <c r="M518" s="4">
        <v>15</v>
      </c>
    </row>
    <row r="519">
      <c r="L519" t="s">
        <v>1637</v>
      </c>
      <c r="M519" s="4">
        <v>16</v>
      </c>
    </row>
    <row r="520">
      <c r="L520" t="s">
        <v>1664</v>
      </c>
      <c r="M520" s="4">
        <v>17</v>
      </c>
    </row>
    <row r="521">
      <c r="L521" t="s">
        <v>1690</v>
      </c>
      <c r="M521" s="4">
        <v>18</v>
      </c>
    </row>
    <row r="522">
      <c r="L522" t="s">
        <v>1716</v>
      </c>
      <c r="M522" s="4">
        <v>19</v>
      </c>
    </row>
    <row r="523">
      <c r="L523" t="s">
        <v>1742</v>
      </c>
      <c r="M523" s="4">
        <v>20</v>
      </c>
    </row>
    <row r="524">
      <c r="L524" t="s">
        <v>1767</v>
      </c>
      <c r="M524" s="4">
        <v>21</v>
      </c>
    </row>
    <row r="525">
      <c r="L525" t="s">
        <v>1792</v>
      </c>
      <c r="M525" s="4">
        <v>22</v>
      </c>
    </row>
    <row r="526">
      <c r="L526" t="s">
        <v>1816</v>
      </c>
      <c r="M526" s="4">
        <v>23</v>
      </c>
    </row>
    <row r="527">
      <c r="L527" t="s">
        <v>1839</v>
      </c>
      <c r="M527" s="4">
        <v>24</v>
      </c>
    </row>
    <row r="528">
      <c r="L528" t="s">
        <v>1862</v>
      </c>
      <c r="M528" s="4">
        <v>25</v>
      </c>
    </row>
    <row r="529">
      <c r="L529" t="s">
        <v>1884</v>
      </c>
      <c r="M529" s="4">
        <v>26</v>
      </c>
    </row>
    <row r="530">
      <c r="L530" t="s">
        <v>1905</v>
      </c>
      <c r="M530" s="4">
        <v>27</v>
      </c>
    </row>
    <row r="531">
      <c r="L531" t="s">
        <v>1924</v>
      </c>
      <c r="M531" s="4">
        <v>28</v>
      </c>
    </row>
    <row r="532">
      <c r="L532" t="s">
        <v>1942</v>
      </c>
      <c r="M532" s="4">
        <v>29</v>
      </c>
    </row>
    <row r="533">
      <c r="L533" t="s">
        <v>1960</v>
      </c>
      <c r="M533" s="4">
        <v>30</v>
      </c>
    </row>
    <row r="534">
      <c r="L534" t="s">
        <v>1977</v>
      </c>
      <c r="M534" s="4">
        <v>31</v>
      </c>
    </row>
    <row r="535">
      <c r="L535" t="s">
        <v>2631</v>
      </c>
      <c r="M535" s="4">
        <v>32</v>
      </c>
    </row>
    <row r="536">
      <c r="L536" t="s">
        <v>2009</v>
      </c>
      <c r="M536" s="4">
        <v>33</v>
      </c>
    </row>
    <row r="537">
      <c r="L537" t="s">
        <v>2025</v>
      </c>
      <c r="M537" s="4">
        <v>34</v>
      </c>
    </row>
    <row r="538">
      <c r="L538" t="s">
        <v>2040</v>
      </c>
      <c r="M538" s="4">
        <v>35</v>
      </c>
    </row>
    <row r="539">
      <c r="L539" t="s">
        <v>2055</v>
      </c>
      <c r="M539" s="4">
        <v>36</v>
      </c>
    </row>
    <row r="540">
      <c r="L540" t="s">
        <v>2069</v>
      </c>
      <c r="M540" s="4">
        <v>37</v>
      </c>
    </row>
    <row r="541">
      <c r="L541" t="s">
        <v>2082</v>
      </c>
      <c r="M541" s="4">
        <v>38</v>
      </c>
    </row>
    <row r="542">
      <c r="L542" t="s">
        <v>2096</v>
      </c>
      <c r="M542" s="4">
        <v>39</v>
      </c>
    </row>
    <row r="543">
      <c r="L543" t="s">
        <v>2109</v>
      </c>
      <c r="M543" s="4">
        <v>40</v>
      </c>
    </row>
    <row r="544">
      <c r="L544" t="s">
        <v>2122</v>
      </c>
      <c r="M544" s="4">
        <v>41</v>
      </c>
    </row>
    <row r="545">
      <c r="L545" t="s">
        <v>2134</v>
      </c>
      <c r="M545" s="4">
        <v>42</v>
      </c>
    </row>
    <row r="546">
      <c r="L546" t="s">
        <v>2145</v>
      </c>
      <c r="M546" s="4">
        <v>43</v>
      </c>
    </row>
    <row r="547">
      <c r="L547" t="s">
        <v>2156</v>
      </c>
      <c r="M547" s="4">
        <v>44</v>
      </c>
    </row>
    <row r="548">
      <c r="L548" t="s">
        <v>2166</v>
      </c>
      <c r="M548" s="4">
        <v>45</v>
      </c>
    </row>
    <row r="549">
      <c r="L549" t="s">
        <v>2177</v>
      </c>
      <c r="M549" s="4">
        <v>46</v>
      </c>
    </row>
    <row r="550">
      <c r="L550" t="s">
        <v>2188</v>
      </c>
      <c r="M550" s="4">
        <v>47</v>
      </c>
    </row>
    <row r="551">
      <c r="L551" t="s">
        <v>2199</v>
      </c>
      <c r="M551" s="4">
        <v>48</v>
      </c>
    </row>
    <row r="552">
      <c r="L552" t="s">
        <v>2209</v>
      </c>
      <c r="M552" s="4">
        <v>49</v>
      </c>
    </row>
    <row r="553">
      <c r="L553" t="s">
        <v>2219</v>
      </c>
      <c r="M553" s="4">
        <v>50</v>
      </c>
    </row>
    <row r="554">
      <c r="L554" t="s">
        <v>2228</v>
      </c>
      <c r="M554" s="4">
        <v>51</v>
      </c>
    </row>
    <row r="555">
      <c r="L555" t="s">
        <v>2236</v>
      </c>
      <c r="M555" s="4">
        <v>52</v>
      </c>
    </row>
    <row r="556">
      <c r="M556" s="4" t="s">
        <v>2632</v>
      </c>
    </row>
    <row r="557">
      <c r="M557" s="4" t="s">
        <v>2633</v>
      </c>
    </row>
    <row r="558">
      <c r="M558" s="4" t="s">
        <v>2053</v>
      </c>
    </row>
    <row r="559">
      <c r="L559" t="s">
        <v>1081</v>
      </c>
      <c r="M559" s="4" t="s">
        <v>2634</v>
      </c>
    </row>
    <row r="560">
      <c r="L560" t="s">
        <v>1126</v>
      </c>
      <c r="M560" s="4" t="s">
        <v>2635</v>
      </c>
    </row>
    <row r="561">
      <c r="L561" t="s">
        <v>1171</v>
      </c>
      <c r="M561" s="4" t="s">
        <v>2636</v>
      </c>
    </row>
    <row r="562">
      <c r="L562" t="s">
        <v>1217</v>
      </c>
      <c r="M562" s="4" t="s">
        <v>2637</v>
      </c>
    </row>
    <row r="563">
      <c r="L563" t="s">
        <v>1261</v>
      </c>
      <c r="M563" s="4" t="s">
        <v>2638</v>
      </c>
    </row>
    <row r="564">
      <c r="L564" t="s">
        <v>1302</v>
      </c>
      <c r="M564" s="4" t="s">
        <v>2639</v>
      </c>
    </row>
    <row r="565">
      <c r="L565" t="s">
        <v>1340</v>
      </c>
      <c r="M565" s="4" t="s">
        <v>2640</v>
      </c>
    </row>
    <row r="566">
      <c r="L566" t="s">
        <v>1380</v>
      </c>
      <c r="M566" s="4" t="s">
        <v>2641</v>
      </c>
    </row>
    <row r="567">
      <c r="L567" t="s">
        <v>1418</v>
      </c>
      <c r="M567" s="4" t="s">
        <v>2642</v>
      </c>
    </row>
    <row r="568">
      <c r="L568" t="s">
        <v>1454</v>
      </c>
      <c r="M568" s="4" t="s">
        <v>2643</v>
      </c>
    </row>
    <row r="569">
      <c r="L569" t="s">
        <v>1487</v>
      </c>
      <c r="M569" s="4" t="s">
        <v>2644</v>
      </c>
    </row>
    <row r="570">
      <c r="L570" t="s">
        <v>1521</v>
      </c>
      <c r="M570" s="4" t="s">
        <v>2645</v>
      </c>
    </row>
    <row r="571">
      <c r="L571" t="s">
        <v>1555</v>
      </c>
      <c r="M571" s="4" t="s">
        <v>2646</v>
      </c>
    </row>
    <row r="572">
      <c r="L572" t="s">
        <v>1585</v>
      </c>
      <c r="M572" s="4" t="s">
        <v>2647</v>
      </c>
    </row>
    <row r="573">
      <c r="L573" t="s">
        <v>1614</v>
      </c>
      <c r="M573" s="4" t="s">
        <v>2648</v>
      </c>
    </row>
    <row r="574">
      <c r="L574" t="s">
        <v>1643</v>
      </c>
      <c r="M574" s="4" t="s">
        <v>2649</v>
      </c>
    </row>
    <row r="575">
      <c r="L575" t="s">
        <v>1670</v>
      </c>
      <c r="M575" s="4" t="s">
        <v>2650</v>
      </c>
    </row>
    <row r="576">
      <c r="L576" t="s">
        <v>1696</v>
      </c>
      <c r="M576" s="4" t="s">
        <v>2651</v>
      </c>
    </row>
    <row r="577">
      <c r="L577" t="s">
        <v>1722</v>
      </c>
      <c r="M577" s="4" t="s">
        <v>2652</v>
      </c>
    </row>
    <row r="578">
      <c r="L578" t="s">
        <v>1748</v>
      </c>
      <c r="M578" s="4" t="s">
        <v>2653</v>
      </c>
    </row>
    <row r="579">
      <c r="L579" t="s">
        <v>1773</v>
      </c>
      <c r="M579" s="4" t="s">
        <v>2654</v>
      </c>
    </row>
    <row r="580">
      <c r="L580" t="s">
        <v>1104</v>
      </c>
      <c r="M580" s="4" t="s">
        <v>1108</v>
      </c>
    </row>
    <row r="581">
      <c r="L581" t="s">
        <v>1149</v>
      </c>
      <c r="M581" s="4" t="s">
        <v>1154</v>
      </c>
    </row>
    <row r="582">
      <c r="L582" t="s">
        <v>1194</v>
      </c>
      <c r="M582" s="4" t="s">
        <v>1198</v>
      </c>
    </row>
    <row r="583">
      <c r="L583" t="s">
        <v>1239</v>
      </c>
      <c r="M583" s="4" t="s">
        <v>1243</v>
      </c>
    </row>
    <row r="584">
      <c r="L584" t="s">
        <v>1281</v>
      </c>
      <c r="M584" s="4" t="s">
        <v>1286</v>
      </c>
    </row>
    <row r="585">
      <c r="L585" t="s">
        <v>1321</v>
      </c>
      <c r="M585" s="4" t="s">
        <v>1325</v>
      </c>
    </row>
    <row r="586">
      <c r="L586" t="s">
        <v>1360</v>
      </c>
      <c r="M586" s="4" t="s">
        <v>1365</v>
      </c>
    </row>
    <row r="587">
      <c r="L587" t="s">
        <v>1400</v>
      </c>
      <c r="M587" s="4" t="s">
        <v>1404</v>
      </c>
    </row>
    <row r="588">
      <c r="L588" t="s">
        <v>1438</v>
      </c>
      <c r="M588" s="4" t="s">
        <v>1442</v>
      </c>
    </row>
    <row r="589">
      <c r="L589" t="s">
        <v>1473</v>
      </c>
      <c r="M589" s="4">
        <v>10</v>
      </c>
    </row>
    <row r="590">
      <c r="L590" t="s">
        <v>1506</v>
      </c>
      <c r="M590" s="4">
        <v>11</v>
      </c>
    </row>
    <row r="591">
      <c r="L591" t="s">
        <v>1540</v>
      </c>
      <c r="M591" s="4">
        <v>12</v>
      </c>
    </row>
    <row r="592">
      <c r="L592" t="s">
        <v>1571</v>
      </c>
      <c r="M592" s="4">
        <v>13</v>
      </c>
    </row>
    <row r="593">
      <c r="L593" t="s">
        <v>1600</v>
      </c>
      <c r="M593" s="4">
        <v>14</v>
      </c>
    </row>
    <row r="594">
      <c r="L594" t="s">
        <v>1629</v>
      </c>
      <c r="M594" s="4">
        <v>15</v>
      </c>
    </row>
    <row r="595">
      <c r="L595" t="s">
        <v>1657</v>
      </c>
      <c r="M595" s="4">
        <v>16</v>
      </c>
    </row>
    <row r="596">
      <c r="L596" t="s">
        <v>1683</v>
      </c>
      <c r="M596" s="4">
        <v>17</v>
      </c>
    </row>
    <row r="597">
      <c r="L597" t="s">
        <v>1709</v>
      </c>
      <c r="M597" s="4">
        <v>18</v>
      </c>
    </row>
    <row r="598">
      <c r="L598" t="s">
        <v>1735</v>
      </c>
      <c r="M598" s="4">
        <v>19</v>
      </c>
    </row>
    <row r="599">
      <c r="L599" t="s">
        <v>1760</v>
      </c>
      <c r="M599" s="4">
        <v>20</v>
      </c>
    </row>
    <row r="600">
      <c r="L600" t="s">
        <v>1785</v>
      </c>
      <c r="M600" s="4">
        <v>21</v>
      </c>
    </row>
    <row r="601">
      <c r="L601" t="s">
        <v>1808</v>
      </c>
      <c r="M601" s="4">
        <v>22</v>
      </c>
    </row>
    <row r="602">
      <c r="L602" t="s">
        <v>1832</v>
      </c>
      <c r="M602" s="4">
        <v>23</v>
      </c>
    </row>
    <row r="603">
      <c r="L603" t="s">
        <v>1855</v>
      </c>
      <c r="M603" s="4">
        <v>24</v>
      </c>
    </row>
    <row r="604">
      <c r="L604" t="s">
        <v>1878</v>
      </c>
      <c r="M604" s="4">
        <v>25</v>
      </c>
    </row>
    <row r="605">
      <c r="L605" t="s">
        <v>1899</v>
      </c>
      <c r="M605" s="4">
        <v>26</v>
      </c>
    </row>
    <row r="606">
      <c r="L606" t="s">
        <v>1919</v>
      </c>
      <c r="M606" s="4">
        <v>27</v>
      </c>
    </row>
    <row r="607">
      <c r="L607" t="s">
        <v>1937</v>
      </c>
      <c r="M607" s="4">
        <v>28</v>
      </c>
    </row>
    <row r="608">
      <c r="L608" t="s">
        <v>1955</v>
      </c>
      <c r="M608" s="4">
        <v>29</v>
      </c>
    </row>
    <row r="609">
      <c r="L609" t="s">
        <v>1973</v>
      </c>
      <c r="M609" s="4">
        <v>30</v>
      </c>
    </row>
    <row r="610">
      <c r="L610" t="s">
        <v>1989</v>
      </c>
      <c r="M610" s="4">
        <v>31</v>
      </c>
    </row>
    <row r="611">
      <c r="L611" t="s">
        <v>2005</v>
      </c>
      <c r="M611" s="4">
        <v>32</v>
      </c>
    </row>
    <row r="612">
      <c r="L612" t="s">
        <v>2020</v>
      </c>
      <c r="M612" s="4">
        <v>33</v>
      </c>
    </row>
    <row r="613">
      <c r="L613" t="s">
        <v>2036</v>
      </c>
      <c r="M613" s="4">
        <v>34</v>
      </c>
    </row>
    <row r="614">
      <c r="L614" t="s">
        <v>2051</v>
      </c>
      <c r="M614" s="4">
        <v>35</v>
      </c>
    </row>
    <row r="615">
      <c r="L615" t="s">
        <v>2065</v>
      </c>
      <c r="M615" s="4">
        <v>36</v>
      </c>
    </row>
    <row r="616">
      <c r="L616" t="s">
        <v>2079</v>
      </c>
      <c r="M616" s="4">
        <v>37</v>
      </c>
    </row>
    <row r="617">
      <c r="L617" t="s">
        <v>2092</v>
      </c>
      <c r="M617" s="4">
        <v>38</v>
      </c>
    </row>
    <row r="618">
      <c r="L618" t="s">
        <v>2106</v>
      </c>
      <c r="M618" s="4">
        <v>39</v>
      </c>
    </row>
    <row r="619">
      <c r="L619" t="s">
        <v>1076</v>
      </c>
      <c r="M619" s="4" t="s">
        <v>2655</v>
      </c>
    </row>
    <row r="620">
      <c r="L620" t="s">
        <v>1121</v>
      </c>
      <c r="M620" s="4" t="s">
        <v>2656</v>
      </c>
    </row>
    <row r="621">
      <c r="L621" t="s">
        <v>1166</v>
      </c>
      <c r="M621" s="4" t="s">
        <v>2657</v>
      </c>
    </row>
    <row r="622">
      <c r="L622" t="s">
        <v>1212</v>
      </c>
      <c r="M622" s="4" t="s">
        <v>2658</v>
      </c>
    </row>
    <row r="623">
      <c r="L623" t="s">
        <v>1256</v>
      </c>
      <c r="M623" s="4" t="s">
        <v>2581</v>
      </c>
    </row>
    <row r="624">
      <c r="L624" t="s">
        <v>1297</v>
      </c>
      <c r="M624" s="4" t="s">
        <v>2659</v>
      </c>
    </row>
    <row r="625">
      <c r="L625" t="s">
        <v>1336</v>
      </c>
      <c r="M625" s="4" t="s">
        <v>2660</v>
      </c>
    </row>
    <row r="626">
      <c r="L626" t="s">
        <v>1376</v>
      </c>
      <c r="M626" s="4" t="s">
        <v>2661</v>
      </c>
    </row>
    <row r="627">
      <c r="L627" t="s">
        <v>1414</v>
      </c>
      <c r="M627" s="4" t="s">
        <v>2597</v>
      </c>
    </row>
    <row r="628">
      <c r="L628" t="s">
        <v>1450</v>
      </c>
      <c r="M628" s="4" t="s">
        <v>2662</v>
      </c>
    </row>
    <row r="629">
      <c r="L629" t="s">
        <v>1483</v>
      </c>
      <c r="M629" s="4" t="s">
        <v>2663</v>
      </c>
    </row>
    <row r="630">
      <c r="L630" t="s">
        <v>1517</v>
      </c>
      <c r="M630" s="4" t="s">
        <v>881</v>
      </c>
    </row>
    <row r="631">
      <c r="L631" t="s">
        <v>1551</v>
      </c>
      <c r="M631" s="4" t="s">
        <v>2664</v>
      </c>
    </row>
    <row r="632">
      <c r="L632" t="s">
        <v>1582</v>
      </c>
      <c r="M632" s="4" t="s">
        <v>2665</v>
      </c>
    </row>
    <row r="633">
      <c r="L633" t="s">
        <v>1611</v>
      </c>
      <c r="M633" s="4" t="s">
        <v>891</v>
      </c>
    </row>
    <row r="634">
      <c r="L634" t="s">
        <v>1640</v>
      </c>
      <c r="M634" s="4" t="s">
        <v>2666</v>
      </c>
    </row>
    <row r="635">
      <c r="L635" t="s">
        <v>1667</v>
      </c>
      <c r="M635" s="4" t="s">
        <v>915</v>
      </c>
    </row>
    <row r="636">
      <c r="L636" t="s">
        <v>1693</v>
      </c>
      <c r="M636" s="4" t="s">
        <v>909</v>
      </c>
    </row>
    <row r="637">
      <c r="L637" t="s">
        <v>1719</v>
      </c>
      <c r="M637" s="4" t="s">
        <v>2667</v>
      </c>
    </row>
    <row r="638">
      <c r="L638" t="s">
        <v>1745</v>
      </c>
      <c r="M638" s="4" t="s">
        <v>2668</v>
      </c>
    </row>
    <row r="639">
      <c r="L639" t="s">
        <v>1770</v>
      </c>
      <c r="M639" s="4" t="s">
        <v>1013</v>
      </c>
    </row>
    <row r="640">
      <c r="L640" t="s">
        <v>1795</v>
      </c>
      <c r="M640" s="4" t="s">
        <v>2669</v>
      </c>
    </row>
    <row r="641">
      <c r="L641" t="s">
        <v>1819</v>
      </c>
      <c r="M641" s="4" t="s">
        <v>2670</v>
      </c>
    </row>
    <row r="642">
      <c r="L642" t="s">
        <v>1842</v>
      </c>
      <c r="M642" s="4" t="s">
        <v>2625</v>
      </c>
    </row>
    <row r="643">
      <c r="L643" t="s">
        <v>1865</v>
      </c>
      <c r="M643" s="4" t="s">
        <v>2671</v>
      </c>
    </row>
    <row r="644">
      <c r="L644" t="s">
        <v>1887</v>
      </c>
      <c r="M644" s="4" t="s">
        <v>2672</v>
      </c>
    </row>
    <row r="645">
      <c r="L645" t="s">
        <v>1077</v>
      </c>
      <c r="M645" s="4" t="s">
        <v>1108</v>
      </c>
    </row>
    <row r="646">
      <c r="L646" t="s">
        <v>1122</v>
      </c>
      <c r="M646" s="4" t="s">
        <v>1154</v>
      </c>
    </row>
    <row r="647">
      <c r="L647" t="s">
        <v>1167</v>
      </c>
      <c r="M647" s="4" t="s">
        <v>1198</v>
      </c>
    </row>
    <row r="648">
      <c r="L648" t="s">
        <v>1213</v>
      </c>
      <c r="M648" s="4" t="s">
        <v>1243</v>
      </c>
    </row>
    <row r="649">
      <c r="L649" t="s">
        <v>1257</v>
      </c>
      <c r="M649" s="4" t="s">
        <v>1286</v>
      </c>
    </row>
    <row r="650">
      <c r="L650" t="s">
        <v>1298</v>
      </c>
      <c r="M650" s="4" t="s">
        <v>1325</v>
      </c>
    </row>
    <row r="651">
      <c r="L651" t="s">
        <v>2673</v>
      </c>
      <c r="M651" s="4" t="s">
        <v>1108</v>
      </c>
    </row>
    <row r="652">
      <c r="L652" t="s">
        <v>1120</v>
      </c>
      <c r="M652" s="4" t="s">
        <v>1154</v>
      </c>
    </row>
    <row r="653">
      <c r="L653" t="s">
        <v>1165</v>
      </c>
      <c r="M653" s="4" t="s">
        <v>1198</v>
      </c>
    </row>
    <row r="654">
      <c r="L654" t="s">
        <v>1211</v>
      </c>
      <c r="M654" s="4" t="s">
        <v>1243</v>
      </c>
    </row>
    <row r="655">
      <c r="L655" t="s">
        <v>1255</v>
      </c>
      <c r="M655" s="4" t="s">
        <v>1286</v>
      </c>
    </row>
    <row r="656">
      <c r="L656" t="s">
        <v>1296</v>
      </c>
      <c r="M656" s="4" t="s">
        <v>1325</v>
      </c>
    </row>
    <row r="657">
      <c r="L657" t="s">
        <v>1335</v>
      </c>
      <c r="M657" s="4" t="s">
        <v>1365</v>
      </c>
    </row>
    <row r="658">
      <c r="L658" t="s">
        <v>1375</v>
      </c>
      <c r="M658" s="4" t="s">
        <v>1404</v>
      </c>
    </row>
    <row r="659">
      <c r="L659" t="s">
        <v>1413</v>
      </c>
      <c r="M659" s="4" t="s">
        <v>1442</v>
      </c>
    </row>
    <row r="660">
      <c r="L660" t="s">
        <v>1449</v>
      </c>
      <c r="M660" s="4">
        <v>10</v>
      </c>
    </row>
    <row r="661">
      <c r="L661" t="s">
        <v>1482</v>
      </c>
      <c r="M661" s="4">
        <v>11</v>
      </c>
    </row>
    <row r="662">
      <c r="L662" t="s">
        <v>1516</v>
      </c>
      <c r="M662" s="4">
        <v>12</v>
      </c>
    </row>
    <row r="663">
      <c r="L663" t="s">
        <v>1550</v>
      </c>
      <c r="M663" s="4">
        <v>13</v>
      </c>
    </row>
    <row r="664">
      <c r="L664" t="s">
        <v>1581</v>
      </c>
      <c r="M664" s="4">
        <v>14</v>
      </c>
    </row>
    <row r="665">
      <c r="L665" t="s">
        <v>1610</v>
      </c>
      <c r="M665" s="4">
        <v>15</v>
      </c>
    </row>
    <row r="666">
      <c r="L666" t="s">
        <v>1639</v>
      </c>
      <c r="M666" s="4">
        <v>16</v>
      </c>
    </row>
    <row r="667">
      <c r="L667" t="s">
        <v>1666</v>
      </c>
      <c r="M667" s="4">
        <v>17</v>
      </c>
    </row>
    <row r="668">
      <c r="L668" t="s">
        <v>1692</v>
      </c>
      <c r="M668" s="4">
        <v>18</v>
      </c>
    </row>
    <row r="669">
      <c r="L669" t="s">
        <v>1718</v>
      </c>
      <c r="M669" s="4">
        <v>19</v>
      </c>
    </row>
    <row r="670">
      <c r="L670" t="s">
        <v>1744</v>
      </c>
      <c r="M670" s="4">
        <v>20</v>
      </c>
    </row>
    <row r="671">
      <c r="L671" t="s">
        <v>1769</v>
      </c>
      <c r="M671" s="4">
        <v>21</v>
      </c>
    </row>
    <row r="672">
      <c r="L672" t="s">
        <v>1794</v>
      </c>
      <c r="M672" s="4">
        <v>22</v>
      </c>
    </row>
    <row r="673">
      <c r="L673" t="s">
        <v>1818</v>
      </c>
      <c r="M673" s="4">
        <v>23</v>
      </c>
    </row>
    <row r="674">
      <c r="L674" t="s">
        <v>1841</v>
      </c>
      <c r="M674" s="4">
        <v>24</v>
      </c>
    </row>
    <row r="675">
      <c r="L675" t="s">
        <v>1864</v>
      </c>
      <c r="M675" s="4">
        <v>25</v>
      </c>
    </row>
    <row r="676">
      <c r="L676" t="s">
        <v>1886</v>
      </c>
      <c r="M676" s="4">
        <v>26</v>
      </c>
    </row>
    <row r="677">
      <c r="L677" t="s">
        <v>1907</v>
      </c>
      <c r="M677" s="4">
        <v>27</v>
      </c>
    </row>
    <row r="678">
      <c r="L678" t="s">
        <v>1926</v>
      </c>
      <c r="M678" s="4">
        <v>28</v>
      </c>
    </row>
    <row r="679">
      <c r="L679" t="s">
        <v>1944</v>
      </c>
      <c r="M679" s="4">
        <v>29</v>
      </c>
    </row>
    <row r="680">
      <c r="L680" t="s">
        <v>1962</v>
      </c>
      <c r="M680" s="4">
        <v>30</v>
      </c>
    </row>
    <row r="681">
      <c r="L681" t="s">
        <v>1979</v>
      </c>
      <c r="M681" s="4">
        <v>31</v>
      </c>
    </row>
    <row r="682">
      <c r="L682" t="s">
        <v>1995</v>
      </c>
      <c r="M682" s="4">
        <v>32</v>
      </c>
    </row>
    <row r="683">
      <c r="L683" t="s">
        <v>2011</v>
      </c>
      <c r="M683" s="4">
        <v>33</v>
      </c>
    </row>
    <row r="684">
      <c r="L684" t="s">
        <v>2027</v>
      </c>
      <c r="M684" s="4">
        <v>34</v>
      </c>
    </row>
    <row r="685">
      <c r="L685" t="s">
        <v>2042</v>
      </c>
      <c r="M685" s="4">
        <v>35</v>
      </c>
    </row>
    <row r="686">
      <c r="L686" t="s">
        <v>1078</v>
      </c>
      <c r="M686" s="4" t="s">
        <v>2485</v>
      </c>
    </row>
    <row r="687">
      <c r="L687" t="s">
        <v>1123</v>
      </c>
      <c r="M687" s="4" t="s">
        <v>604</v>
      </c>
    </row>
    <row r="688">
      <c r="L688" t="s">
        <v>1168</v>
      </c>
      <c r="M688" s="4" t="s">
        <v>2566</v>
      </c>
    </row>
    <row r="689">
      <c r="L689" t="s">
        <v>1214</v>
      </c>
      <c r="M689" s="4" t="s">
        <v>2674</v>
      </c>
    </row>
    <row r="690">
      <c r="L690" t="s">
        <v>1258</v>
      </c>
      <c r="M690" s="4" t="s">
        <v>2308</v>
      </c>
    </row>
    <row r="691">
      <c r="L691" t="s">
        <v>1299</v>
      </c>
      <c r="M691" s="4" t="s">
        <v>2675</v>
      </c>
    </row>
    <row r="692">
      <c r="L692" t="s">
        <v>1337</v>
      </c>
      <c r="M692" s="4" t="s">
        <v>616</v>
      </c>
    </row>
    <row r="693">
      <c r="L693" t="s">
        <v>1377</v>
      </c>
      <c r="M693" s="4" t="s">
        <v>971</v>
      </c>
    </row>
    <row r="694">
      <c r="L694" t="s">
        <v>1415</v>
      </c>
      <c r="M694" s="4" t="s">
        <v>2676</v>
      </c>
    </row>
    <row r="695">
      <c r="L695" t="s">
        <v>1451</v>
      </c>
      <c r="M695" s="4" t="s">
        <v>659</v>
      </c>
    </row>
    <row r="696">
      <c r="L696" t="s">
        <v>1484</v>
      </c>
      <c r="M696" s="4" t="s">
        <v>681</v>
      </c>
    </row>
    <row r="697">
      <c r="L697" t="s">
        <v>1518</v>
      </c>
      <c r="M697" s="4" t="s">
        <v>2677</v>
      </c>
    </row>
    <row r="698">
      <c r="L698" t="s">
        <v>1552</v>
      </c>
      <c r="M698" s="4" t="s">
        <v>2495</v>
      </c>
    </row>
    <row r="699">
      <c r="L699" t="s">
        <v>1583</v>
      </c>
      <c r="M699" s="4" t="s">
        <v>2678</v>
      </c>
    </row>
    <row r="700">
      <c r="L700" t="s">
        <v>1612</v>
      </c>
      <c r="M700" s="4" t="s">
        <v>2679</v>
      </c>
    </row>
    <row r="701">
      <c r="L701" t="s">
        <v>1641</v>
      </c>
      <c r="M701" s="4" t="s">
        <v>670</v>
      </c>
    </row>
    <row r="702">
      <c r="L702" t="s">
        <v>1668</v>
      </c>
      <c r="M702" s="4" t="s">
        <v>2498</v>
      </c>
    </row>
    <row r="703">
      <c r="L703" t="s">
        <v>1694</v>
      </c>
      <c r="M703" s="4" t="s">
        <v>2680</v>
      </c>
    </row>
    <row r="704">
      <c r="L704" t="s">
        <v>1720</v>
      </c>
      <c r="M704" s="4" t="s">
        <v>854</v>
      </c>
    </row>
    <row r="705">
      <c r="L705" t="s">
        <v>1746</v>
      </c>
      <c r="M705" s="4" t="s">
        <v>2574</v>
      </c>
    </row>
    <row r="706">
      <c r="L706" t="s">
        <v>1771</v>
      </c>
      <c r="M706" s="4" t="s">
        <v>2319</v>
      </c>
    </row>
    <row r="707">
      <c r="L707" t="s">
        <v>1796</v>
      </c>
      <c r="M707" s="4" t="s">
        <v>1006</v>
      </c>
    </row>
    <row r="708">
      <c r="L708" t="s">
        <v>1820</v>
      </c>
      <c r="M708" s="4" t="s">
        <v>2656</v>
      </c>
    </row>
    <row r="709">
      <c r="L709" t="s">
        <v>1843</v>
      </c>
      <c r="M709" s="4" t="s">
        <v>690</v>
      </c>
    </row>
    <row r="710">
      <c r="L710" t="s">
        <v>1866</v>
      </c>
      <c r="M710" s="4" t="s">
        <v>2578</v>
      </c>
    </row>
    <row r="711">
      <c r="L711" t="s">
        <v>1888</v>
      </c>
      <c r="M711" s="4" t="s">
        <v>2681</v>
      </c>
    </row>
    <row r="712">
      <c r="L712" t="s">
        <v>1908</v>
      </c>
      <c r="M712" s="4" t="s">
        <v>2682</v>
      </c>
    </row>
    <row r="713">
      <c r="L713" t="s">
        <v>1927</v>
      </c>
      <c r="M713" s="4" t="s">
        <v>2579</v>
      </c>
    </row>
    <row r="714">
      <c r="L714" t="s">
        <v>1945</v>
      </c>
      <c r="M714" s="4" t="s">
        <v>1029</v>
      </c>
    </row>
    <row r="715">
      <c r="L715" t="s">
        <v>1963</v>
      </c>
      <c r="M715" s="4" t="s">
        <v>2683</v>
      </c>
    </row>
    <row r="716">
      <c r="L716" t="s">
        <v>1980</v>
      </c>
      <c r="M716" s="4" t="s">
        <v>2684</v>
      </c>
    </row>
    <row r="717">
      <c r="L717" t="s">
        <v>1996</v>
      </c>
      <c r="M717" s="4" t="s">
        <v>2685</v>
      </c>
    </row>
    <row r="718">
      <c r="L718" t="s">
        <v>2686</v>
      </c>
      <c r="M718" s="4" t="s">
        <v>736</v>
      </c>
    </row>
    <row r="719">
      <c r="L719" t="s">
        <v>2028</v>
      </c>
      <c r="M719" s="4" t="s">
        <v>2687</v>
      </c>
    </row>
    <row r="720">
      <c r="L720" t="s">
        <v>2043</v>
      </c>
      <c r="M720" s="4" t="s">
        <v>744</v>
      </c>
    </row>
    <row r="721">
      <c r="L721" t="s">
        <v>2057</v>
      </c>
      <c r="M721" s="4" t="s">
        <v>2499</v>
      </c>
    </row>
    <row r="722">
      <c r="L722" t="s">
        <v>2071</v>
      </c>
      <c r="M722" s="4" t="s">
        <v>2336</v>
      </c>
    </row>
    <row r="723">
      <c r="L723" t="s">
        <v>2084</v>
      </c>
      <c r="M723" s="4" t="s">
        <v>752</v>
      </c>
    </row>
    <row r="724">
      <c r="L724" t="s">
        <v>2098</v>
      </c>
      <c r="M724" s="4" t="s">
        <v>2688</v>
      </c>
    </row>
    <row r="725">
      <c r="L725" t="s">
        <v>2111</v>
      </c>
      <c r="M725" s="4" t="s">
        <v>810</v>
      </c>
    </row>
    <row r="726">
      <c r="L726" t="s">
        <v>2124</v>
      </c>
      <c r="M726" s="4" t="s">
        <v>1023</v>
      </c>
    </row>
    <row r="727">
      <c r="L727" t="s">
        <v>2136</v>
      </c>
      <c r="M727" s="4" t="s">
        <v>2689</v>
      </c>
    </row>
    <row r="728">
      <c r="L728" t="s">
        <v>2147</v>
      </c>
      <c r="M728" s="4" t="s">
        <v>2601</v>
      </c>
    </row>
    <row r="729">
      <c r="L729" t="s">
        <v>2158</v>
      </c>
      <c r="M729" s="4" t="s">
        <v>881</v>
      </c>
    </row>
    <row r="730">
      <c r="L730" t="s">
        <v>2168</v>
      </c>
      <c r="M730" s="4" t="s">
        <v>2690</v>
      </c>
    </row>
    <row r="731">
      <c r="L731" t="s">
        <v>2179</v>
      </c>
      <c r="M731" s="4" t="s">
        <v>891</v>
      </c>
    </row>
    <row r="732">
      <c r="L732" t="s">
        <v>2190</v>
      </c>
      <c r="M732" s="4" t="s">
        <v>901</v>
      </c>
    </row>
    <row r="733">
      <c r="L733" t="s">
        <v>2201</v>
      </c>
      <c r="M733" s="4" t="s">
        <v>944</v>
      </c>
    </row>
    <row r="734">
      <c r="L734" t="s">
        <v>2211</v>
      </c>
      <c r="M734" s="4" t="s">
        <v>949</v>
      </c>
    </row>
    <row r="735">
      <c r="L735" t="s">
        <v>2221</v>
      </c>
      <c r="M735" s="4" t="s">
        <v>2691</v>
      </c>
    </row>
    <row r="736">
      <c r="L736" t="s">
        <v>2230</v>
      </c>
      <c r="M736" s="4" t="s">
        <v>2692</v>
      </c>
    </row>
    <row r="737">
      <c r="L737" t="s">
        <v>2238</v>
      </c>
      <c r="M737" s="4" t="s">
        <v>2693</v>
      </c>
    </row>
    <row r="738">
      <c r="L738" t="s">
        <v>2245</v>
      </c>
      <c r="M738" s="4" t="s">
        <v>2353</v>
      </c>
    </row>
    <row r="739">
      <c r="L739" t="s">
        <v>2252</v>
      </c>
      <c r="M739" s="4" t="s">
        <v>915</v>
      </c>
    </row>
    <row r="740">
      <c r="L740" t="s">
        <v>2259</v>
      </c>
      <c r="M740" s="4" t="s">
        <v>2694</v>
      </c>
    </row>
    <row r="741">
      <c r="L741" t="s">
        <v>2266</v>
      </c>
      <c r="M741" s="4" t="s">
        <v>965</v>
      </c>
    </row>
    <row r="742">
      <c r="L742" t="s">
        <v>2273</v>
      </c>
      <c r="M742" s="4" t="s">
        <v>2463</v>
      </c>
    </row>
    <row r="743">
      <c r="L743" t="s">
        <v>2280</v>
      </c>
      <c r="M743" s="4" t="s">
        <v>2608</v>
      </c>
    </row>
    <row r="744">
      <c r="L744" t="s">
        <v>2286</v>
      </c>
      <c r="M744" s="4" t="s">
        <v>2364</v>
      </c>
    </row>
    <row r="745">
      <c r="L745" t="s">
        <v>2293</v>
      </c>
      <c r="M745" s="4" t="s">
        <v>2695</v>
      </c>
    </row>
    <row r="746">
      <c r="L746" t="s">
        <v>2696</v>
      </c>
      <c r="M746" s="4" t="s">
        <v>2697</v>
      </c>
    </row>
    <row r="747">
      <c r="L747" t="s">
        <v>2305</v>
      </c>
      <c r="M747" s="4" t="s">
        <v>2376</v>
      </c>
    </row>
    <row r="748">
      <c r="L748" t="s">
        <v>2311</v>
      </c>
      <c r="M748" s="4" t="s">
        <v>2698</v>
      </c>
    </row>
    <row r="749">
      <c r="L749" t="s">
        <v>2316</v>
      </c>
      <c r="M749" s="4" t="s">
        <v>2382</v>
      </c>
    </row>
    <row r="750">
      <c r="L750" t="s">
        <v>2322</v>
      </c>
      <c r="M750" s="4" t="s">
        <v>2699</v>
      </c>
    </row>
    <row r="751">
      <c r="L751" t="s">
        <v>2328</v>
      </c>
      <c r="M751" s="4" t="s">
        <v>2700</v>
      </c>
    </row>
    <row r="752">
      <c r="L752" t="s">
        <v>2333</v>
      </c>
      <c r="M752" s="4" t="s">
        <v>2388</v>
      </c>
    </row>
    <row r="753">
      <c r="L753" t="s">
        <v>2339</v>
      </c>
      <c r="M753" s="4" t="s">
        <v>2701</v>
      </c>
    </row>
    <row r="754">
      <c r="L754" t="s">
        <v>2344</v>
      </c>
      <c r="M754" s="4" t="s">
        <v>990</v>
      </c>
    </row>
    <row r="755">
      <c r="L755" t="s">
        <v>2350</v>
      </c>
      <c r="M755" s="4" t="s">
        <v>2702</v>
      </c>
    </row>
    <row r="756">
      <c r="L756" t="s">
        <v>2356</v>
      </c>
      <c r="M756" s="4" t="s">
        <v>2703</v>
      </c>
    </row>
    <row r="757">
      <c r="L757" t="s">
        <v>2361</v>
      </c>
      <c r="M757" s="4" t="s">
        <v>2704</v>
      </c>
    </row>
    <row r="758">
      <c r="L758" t="s">
        <v>2367</v>
      </c>
      <c r="M758" s="4" t="s">
        <v>2611</v>
      </c>
    </row>
    <row r="759">
      <c r="L759" t="s">
        <v>2373</v>
      </c>
      <c r="M759" s="4" t="s">
        <v>2668</v>
      </c>
    </row>
    <row r="760">
      <c r="L760" t="s">
        <v>2379</v>
      </c>
      <c r="M760" s="4" t="s">
        <v>2612</v>
      </c>
    </row>
    <row r="761">
      <c r="L761" t="s">
        <v>2385</v>
      </c>
      <c r="M761" s="4" t="s">
        <v>2705</v>
      </c>
    </row>
    <row r="762">
      <c r="L762" t="s">
        <v>2391</v>
      </c>
      <c r="M762" s="4" t="s">
        <v>2706</v>
      </c>
    </row>
    <row r="763">
      <c r="L763" t="s">
        <v>2397</v>
      </c>
      <c r="M763" s="4" t="s">
        <v>2707</v>
      </c>
    </row>
    <row r="764">
      <c r="L764" t="s">
        <v>2402</v>
      </c>
      <c r="M764" s="4" t="s">
        <v>2399</v>
      </c>
    </row>
    <row r="765">
      <c r="L765" t="s">
        <v>2406</v>
      </c>
      <c r="M765" s="4" t="s">
        <v>992</v>
      </c>
    </row>
    <row r="766">
      <c r="L766" t="s">
        <v>2406</v>
      </c>
      <c r="M766" s="4" t="s">
        <v>2708</v>
      </c>
    </row>
    <row r="767">
      <c r="L767" t="s">
        <v>2413</v>
      </c>
      <c r="M767" s="4" t="s">
        <v>998</v>
      </c>
    </row>
    <row r="768">
      <c r="L768" t="s">
        <v>2709</v>
      </c>
      <c r="M768" s="4" t="s">
        <v>1017</v>
      </c>
    </row>
    <row r="769">
      <c r="L769" t="s">
        <v>2422</v>
      </c>
      <c r="M769" s="4" t="s">
        <v>2506</v>
      </c>
    </row>
    <row r="770">
      <c r="L770" t="s">
        <v>2427</v>
      </c>
      <c r="M770" s="4" t="s">
        <v>2424</v>
      </c>
    </row>
    <row r="771">
      <c r="L771" t="s">
        <v>2710</v>
      </c>
      <c r="M771" s="4" t="s">
        <v>2711</v>
      </c>
    </row>
    <row r="772">
      <c r="L772" t="s">
        <v>2437</v>
      </c>
      <c r="M772" s="4" t="s">
        <v>2712</v>
      </c>
    </row>
    <row r="773">
      <c r="L773" t="s">
        <v>2442</v>
      </c>
      <c r="M773" s="4" t="s">
        <v>2617</v>
      </c>
    </row>
    <row r="774">
      <c r="L774" t="s">
        <v>2447</v>
      </c>
      <c r="M774" s="4" t="s">
        <v>2713</v>
      </c>
    </row>
    <row r="775">
      <c r="L775" t="s">
        <v>2452</v>
      </c>
      <c r="M775" s="4" t="s">
        <v>2714</v>
      </c>
    </row>
    <row r="776">
      <c r="L776" t="s">
        <v>2715</v>
      </c>
      <c r="M776" s="4" t="s">
        <v>1031</v>
      </c>
    </row>
    <row r="777">
      <c r="L777" t="s">
        <v>2459</v>
      </c>
      <c r="M777" s="4" t="s">
        <v>2429</v>
      </c>
    </row>
    <row r="778">
      <c r="L778" t="s">
        <v>2462</v>
      </c>
      <c r="M778" s="4" t="s">
        <v>2669</v>
      </c>
    </row>
    <row r="779">
      <c r="L779" t="s">
        <v>2466</v>
      </c>
      <c r="M779" s="4" t="s">
        <v>1033</v>
      </c>
    </row>
    <row r="780">
      <c r="L780" t="s">
        <v>2470</v>
      </c>
      <c r="M780" s="4" t="s">
        <v>2716</v>
      </c>
    </row>
    <row r="781">
      <c r="L781" t="s">
        <v>2473</v>
      </c>
      <c r="M781" s="4" t="s">
        <v>2717</v>
      </c>
    </row>
    <row r="782">
      <c r="L782" t="s">
        <v>2477</v>
      </c>
      <c r="M782" s="4" t="s">
        <v>2718</v>
      </c>
    </row>
    <row r="783">
      <c r="L783" t="s">
        <v>2480</v>
      </c>
      <c r="M783" s="4" t="s">
        <v>1043</v>
      </c>
    </row>
    <row r="784">
      <c r="L784" t="s">
        <v>2484</v>
      </c>
      <c r="M784" s="4" t="s">
        <v>2719</v>
      </c>
    </row>
    <row r="785">
      <c r="L785" t="s">
        <v>2720</v>
      </c>
      <c r="M785" s="4" t="s">
        <v>1045</v>
      </c>
    </row>
    <row r="786">
      <c r="L786" t="s">
        <v>2490</v>
      </c>
      <c r="M786" s="4" t="s">
        <v>2721</v>
      </c>
    </row>
    <row r="787">
      <c r="L787" t="s">
        <v>2492</v>
      </c>
      <c r="M787" s="4" t="s">
        <v>2722</v>
      </c>
    </row>
    <row r="788">
      <c r="L788" t="s">
        <v>2494</v>
      </c>
      <c r="M788" s="4" t="s">
        <v>2723</v>
      </c>
    </row>
    <row r="789">
      <c r="L789" t="s">
        <v>2497</v>
      </c>
      <c r="M789" s="4" t="s">
        <v>2724</v>
      </c>
    </row>
    <row r="790">
      <c r="L790" t="s">
        <v>1079</v>
      </c>
      <c r="M790" s="4" t="s">
        <v>1108</v>
      </c>
    </row>
    <row r="791">
      <c r="L791" t="s">
        <v>1124</v>
      </c>
      <c r="M791" s="4" t="s">
        <v>1154</v>
      </c>
    </row>
    <row r="792">
      <c r="L792" t="s">
        <v>1169</v>
      </c>
      <c r="M792" s="4" t="s">
        <v>1198</v>
      </c>
    </row>
    <row r="793">
      <c r="L793" t="s">
        <v>1215</v>
      </c>
      <c r="M793" s="4" t="s">
        <v>1243</v>
      </c>
    </row>
    <row r="794">
      <c r="L794" t="s">
        <v>1259</v>
      </c>
      <c r="M794" s="4" t="s">
        <v>1286</v>
      </c>
    </row>
    <row r="795">
      <c r="L795" t="s">
        <v>1300</v>
      </c>
      <c r="M795" s="4" t="s">
        <v>1325</v>
      </c>
    </row>
    <row r="796">
      <c r="L796" t="s">
        <v>1338</v>
      </c>
      <c r="M796" s="4" t="s">
        <v>1365</v>
      </c>
    </row>
    <row r="797">
      <c r="L797" t="s">
        <v>1378</v>
      </c>
      <c r="M797" s="4" t="s">
        <v>1404</v>
      </c>
    </row>
    <row r="798">
      <c r="L798" t="s">
        <v>1416</v>
      </c>
      <c r="M798" s="4" t="s">
        <v>1442</v>
      </c>
    </row>
    <row r="799">
      <c r="L799" t="s">
        <v>1452</v>
      </c>
      <c r="M799" s="4">
        <v>10</v>
      </c>
    </row>
    <row r="800">
      <c r="L800" t="s">
        <v>1485</v>
      </c>
      <c r="M800" s="4">
        <v>11</v>
      </c>
    </row>
    <row r="801">
      <c r="L801" t="s">
        <v>1519</v>
      </c>
      <c r="M801" s="4">
        <v>12</v>
      </c>
    </row>
    <row r="802">
      <c r="L802" t="s">
        <v>1553</v>
      </c>
      <c r="M802" s="4">
        <v>13</v>
      </c>
    </row>
    <row r="803">
      <c r="L803" t="s">
        <v>1584</v>
      </c>
      <c r="M803" s="4">
        <v>14</v>
      </c>
    </row>
    <row r="804">
      <c r="L804" t="s">
        <v>1613</v>
      </c>
      <c r="M804" s="4">
        <v>15</v>
      </c>
    </row>
    <row r="805">
      <c r="L805" t="s">
        <v>1642</v>
      </c>
      <c r="M805" s="4">
        <v>16</v>
      </c>
    </row>
    <row r="806">
      <c r="L806" t="s">
        <v>1669</v>
      </c>
      <c r="M806" s="4">
        <v>17</v>
      </c>
    </row>
    <row r="807">
      <c r="L807" t="s">
        <v>1695</v>
      </c>
      <c r="M807" s="4">
        <v>18</v>
      </c>
    </row>
    <row r="808">
      <c r="L808" t="s">
        <v>1721</v>
      </c>
      <c r="M808" s="4">
        <v>19</v>
      </c>
    </row>
    <row r="809">
      <c r="L809" t="s">
        <v>1747</v>
      </c>
      <c r="M809" s="4">
        <v>20</v>
      </c>
    </row>
    <row r="810">
      <c r="L810" t="s">
        <v>1772</v>
      </c>
      <c r="M810" s="4">
        <v>21</v>
      </c>
    </row>
    <row r="811">
      <c r="L811" t="s">
        <v>1797</v>
      </c>
      <c r="M811" s="4">
        <v>22</v>
      </c>
    </row>
    <row r="812">
      <c r="L812" t="s">
        <v>1821</v>
      </c>
      <c r="M812" s="4">
        <v>23</v>
      </c>
    </row>
    <row r="813">
      <c r="L813" t="s">
        <v>1844</v>
      </c>
      <c r="M813" s="4">
        <v>24</v>
      </c>
    </row>
    <row r="814">
      <c r="L814" t="s">
        <v>1867</v>
      </c>
      <c r="M814" s="4">
        <v>25</v>
      </c>
    </row>
    <row r="815">
      <c r="L815" t="s">
        <v>1889</v>
      </c>
      <c r="M815" s="4">
        <v>26</v>
      </c>
    </row>
    <row r="816">
      <c r="L816" t="s">
        <v>1909</v>
      </c>
      <c r="M816" s="4">
        <v>27</v>
      </c>
    </row>
    <row r="817">
      <c r="L817" t="s">
        <v>1928</v>
      </c>
      <c r="M817" s="4">
        <v>28</v>
      </c>
    </row>
    <row r="818">
      <c r="L818" t="s">
        <v>1946</v>
      </c>
      <c r="M818" s="4">
        <v>29</v>
      </c>
    </row>
    <row r="819">
      <c r="L819" t="s">
        <v>1964</v>
      </c>
      <c r="M819" s="4">
        <v>30</v>
      </c>
    </row>
    <row r="820">
      <c r="L820" t="s">
        <v>1981</v>
      </c>
      <c r="M820" s="4">
        <v>31</v>
      </c>
    </row>
    <row r="821">
      <c r="L821" t="s">
        <v>1997</v>
      </c>
      <c r="M821" s="4">
        <v>32</v>
      </c>
    </row>
    <row r="822">
      <c r="L822" t="s">
        <v>2013</v>
      </c>
      <c r="M822" s="4">
        <v>33</v>
      </c>
    </row>
    <row r="823">
      <c r="L823" t="s">
        <v>2029</v>
      </c>
      <c r="M823" s="4">
        <v>34</v>
      </c>
    </row>
    <row r="824">
      <c r="L824" t="s">
        <v>2044</v>
      </c>
      <c r="M824" s="4">
        <v>35</v>
      </c>
    </row>
    <row r="825">
      <c r="L825" t="s">
        <v>2058</v>
      </c>
      <c r="M825" s="4">
        <v>36</v>
      </c>
    </row>
    <row r="826">
      <c r="L826" t="s">
        <v>2072</v>
      </c>
      <c r="M826" s="4">
        <v>37</v>
      </c>
    </row>
    <row r="827">
      <c r="L827" t="s">
        <v>2085</v>
      </c>
      <c r="M827" s="4">
        <v>38</v>
      </c>
    </row>
    <row r="828">
      <c r="L828" t="s">
        <v>2099</v>
      </c>
      <c r="M828" s="4">
        <v>39</v>
      </c>
    </row>
    <row r="829">
      <c r="L829" t="s">
        <v>2112</v>
      </c>
      <c r="M829" s="4">
        <v>40</v>
      </c>
    </row>
    <row r="830">
      <c r="L830" t="s">
        <v>2125</v>
      </c>
      <c r="M830" s="4">
        <v>41</v>
      </c>
    </row>
    <row r="831">
      <c r="L831" t="s">
        <v>2137</v>
      </c>
      <c r="M831" s="4">
        <v>42</v>
      </c>
    </row>
    <row r="832">
      <c r="L832" t="s">
        <v>2148</v>
      </c>
      <c r="M832" s="4">
        <v>43</v>
      </c>
    </row>
    <row r="833">
      <c r="L833" t="s">
        <v>2159</v>
      </c>
      <c r="M833" s="4">
        <v>44</v>
      </c>
    </row>
    <row r="834">
      <c r="L834" t="s">
        <v>2169</v>
      </c>
      <c r="M834" s="4">
        <v>45</v>
      </c>
    </row>
    <row r="835">
      <c r="L835" t="s">
        <v>2180</v>
      </c>
      <c r="M835" s="4">
        <v>46</v>
      </c>
    </row>
    <row r="836">
      <c r="L836" t="s">
        <v>2191</v>
      </c>
      <c r="M836" s="4">
        <v>47</v>
      </c>
    </row>
    <row r="837">
      <c r="L837" t="s">
        <v>1098</v>
      </c>
      <c r="M837" s="4" t="s">
        <v>1108</v>
      </c>
    </row>
    <row r="838">
      <c r="L838" t="s">
        <v>1143</v>
      </c>
      <c r="M838" s="4" t="s">
        <v>1154</v>
      </c>
    </row>
    <row r="839">
      <c r="L839" t="s">
        <v>1188</v>
      </c>
      <c r="M839" s="4" t="s">
        <v>1198</v>
      </c>
    </row>
    <row r="840">
      <c r="L840" t="s">
        <v>1234</v>
      </c>
      <c r="M840" s="4" t="s">
        <v>1243</v>
      </c>
    </row>
    <row r="841">
      <c r="L841" t="s">
        <v>1276</v>
      </c>
      <c r="M841" s="4" t="s">
        <v>1286</v>
      </c>
    </row>
    <row r="842">
      <c r="L842" t="s">
        <v>1316</v>
      </c>
      <c r="M842" s="4" t="s">
        <v>1325</v>
      </c>
    </row>
    <row r="843">
      <c r="L843" t="s">
        <v>1355</v>
      </c>
      <c r="M843" s="4" t="s">
        <v>1365</v>
      </c>
    </row>
    <row r="844">
      <c r="L844" t="s">
        <v>1395</v>
      </c>
      <c r="M844" s="4" t="s">
        <v>1404</v>
      </c>
    </row>
    <row r="845">
      <c r="L845" t="s">
        <v>1433</v>
      </c>
      <c r="M845" s="4" t="s">
        <v>1442</v>
      </c>
    </row>
    <row r="846">
      <c r="L846" t="s">
        <v>1468</v>
      </c>
      <c r="M846" s="4">
        <v>10</v>
      </c>
    </row>
    <row r="847">
      <c r="L847" t="s">
        <v>1501</v>
      </c>
      <c r="M847" s="4">
        <v>11</v>
      </c>
    </row>
    <row r="848">
      <c r="L848" t="s">
        <v>1535</v>
      </c>
      <c r="M848" s="4">
        <v>12</v>
      </c>
    </row>
    <row r="849">
      <c r="L849" t="s">
        <v>1566</v>
      </c>
      <c r="M849" s="4">
        <v>13</v>
      </c>
    </row>
    <row r="850">
      <c r="L850" t="s">
        <v>1595</v>
      </c>
      <c r="M850" s="4">
        <v>14</v>
      </c>
    </row>
    <row r="851">
      <c r="L851" t="s">
        <v>1625</v>
      </c>
      <c r="M851" s="4">
        <v>15</v>
      </c>
    </row>
    <row r="852">
      <c r="L852" t="s">
        <v>2725</v>
      </c>
      <c r="M852" s="4" t="s">
        <v>1063</v>
      </c>
    </row>
    <row r="853">
      <c r="L853" t="s">
        <v>2726</v>
      </c>
      <c r="M853" s="4" t="s">
        <v>1108</v>
      </c>
    </row>
    <row r="854">
      <c r="L854" t="s">
        <v>2727</v>
      </c>
      <c r="M854" s="4" t="s">
        <v>1154</v>
      </c>
    </row>
    <row r="855">
      <c r="L855" t="s">
        <v>2728</v>
      </c>
      <c r="M855" s="4" t="s">
        <v>1198</v>
      </c>
    </row>
    <row r="856">
      <c r="L856" t="s">
        <v>2729</v>
      </c>
      <c r="M856" s="4" t="s">
        <v>1243</v>
      </c>
    </row>
    <row r="857">
      <c r="L857" t="s">
        <v>2730</v>
      </c>
      <c r="M857" s="4" t="s">
        <v>1286</v>
      </c>
    </row>
    <row r="858">
      <c r="L858" t="s">
        <v>2731</v>
      </c>
      <c r="M858" s="4" t="s">
        <v>1325</v>
      </c>
    </row>
    <row r="859">
      <c r="L859" t="s">
        <v>2732</v>
      </c>
      <c r="M859" s="4" t="s">
        <v>1365</v>
      </c>
    </row>
    <row r="860">
      <c r="L860" t="s">
        <v>2733</v>
      </c>
      <c r="M860" s="4" t="s">
        <v>1404</v>
      </c>
    </row>
    <row r="861">
      <c r="L861" t="s">
        <v>2734</v>
      </c>
      <c r="M861" s="4" t="s">
        <v>1442</v>
      </c>
    </row>
    <row r="862">
      <c r="L862" t="s">
        <v>2735</v>
      </c>
      <c r="M862" s="4">
        <v>10</v>
      </c>
    </row>
    <row r="863">
      <c r="L863" t="s">
        <v>2736</v>
      </c>
      <c r="M863" s="4">
        <v>11</v>
      </c>
    </row>
    <row r="864">
      <c r="L864" t="s">
        <v>2737</v>
      </c>
      <c r="M864" s="4">
        <v>12</v>
      </c>
    </row>
    <row r="865">
      <c r="L865" t="s">
        <v>1082</v>
      </c>
      <c r="M865" s="4" t="s">
        <v>2738</v>
      </c>
    </row>
    <row r="866">
      <c r="L866" t="s">
        <v>1127</v>
      </c>
      <c r="M866" s="4" t="s">
        <v>2439</v>
      </c>
    </row>
    <row r="867">
      <c r="L867" t="s">
        <v>1172</v>
      </c>
      <c r="M867" s="4" t="s">
        <v>2739</v>
      </c>
    </row>
    <row r="868">
      <c r="L868" t="s">
        <v>1218</v>
      </c>
      <c r="M868" s="4" t="s">
        <v>2740</v>
      </c>
    </row>
    <row r="869">
      <c r="L869" t="s">
        <v>1262</v>
      </c>
      <c r="M869" s="4" t="s">
        <v>2741</v>
      </c>
    </row>
    <row r="870">
      <c r="L870" t="s">
        <v>1303</v>
      </c>
      <c r="M870" s="4" t="s">
        <v>2742</v>
      </c>
    </row>
    <row r="871">
      <c r="L871" t="s">
        <v>1341</v>
      </c>
      <c r="M871" s="4" t="s">
        <v>2743</v>
      </c>
    </row>
    <row r="872">
      <c r="L872" t="s">
        <v>1381</v>
      </c>
      <c r="M872" s="4" t="s">
        <v>2744</v>
      </c>
    </row>
    <row r="873">
      <c r="L873" t="s">
        <v>1419</v>
      </c>
      <c r="M873" s="4" t="s">
        <v>2325</v>
      </c>
    </row>
    <row r="874">
      <c r="L874" t="s">
        <v>1455</v>
      </c>
      <c r="M874" s="4" t="s">
        <v>2745</v>
      </c>
    </row>
    <row r="875">
      <c r="L875" t="s">
        <v>1488</v>
      </c>
      <c r="M875" s="4" t="s">
        <v>2746</v>
      </c>
    </row>
    <row r="876">
      <c r="L876" t="s">
        <v>1522</v>
      </c>
      <c r="M876" s="4" t="s">
        <v>2747</v>
      </c>
    </row>
    <row r="877">
      <c r="L877" t="s">
        <v>1556</v>
      </c>
      <c r="M877" s="4" t="s">
        <v>2748</v>
      </c>
    </row>
    <row r="878">
      <c r="L878" t="s">
        <v>1586</v>
      </c>
      <c r="M878" s="4" t="s">
        <v>2749</v>
      </c>
    </row>
    <row r="879">
      <c r="L879" t="s">
        <v>1615</v>
      </c>
      <c r="M879" s="4" t="s">
        <v>2750</v>
      </c>
    </row>
    <row r="880">
      <c r="L880" t="s">
        <v>1644</v>
      </c>
      <c r="M880" s="4" t="s">
        <v>2751</v>
      </c>
    </row>
    <row r="881">
      <c r="L881" t="s">
        <v>1671</v>
      </c>
      <c r="M881" s="4" t="s">
        <v>2752</v>
      </c>
    </row>
    <row r="882">
      <c r="L882" t="s">
        <v>1697</v>
      </c>
      <c r="M882" s="4" t="s">
        <v>2753</v>
      </c>
    </row>
    <row r="883">
      <c r="L883" t="s">
        <v>1723</v>
      </c>
      <c r="M883" s="4" t="s">
        <v>960</v>
      </c>
    </row>
    <row r="884">
      <c r="L884" t="s">
        <v>1749</v>
      </c>
      <c r="M884" s="4" t="s">
        <v>2754</v>
      </c>
    </row>
    <row r="885">
      <c r="L885" t="s">
        <v>1774</v>
      </c>
      <c r="M885" s="4" t="s">
        <v>2755</v>
      </c>
    </row>
    <row r="886">
      <c r="L886" t="s">
        <v>1798</v>
      </c>
      <c r="M886" s="4" t="s">
        <v>2756</v>
      </c>
    </row>
    <row r="887">
      <c r="L887" t="s">
        <v>1822</v>
      </c>
      <c r="M887" s="4" t="s">
        <v>2757</v>
      </c>
    </row>
    <row r="888">
      <c r="L888" t="s">
        <v>1845</v>
      </c>
      <c r="M888" s="4" t="s">
        <v>2758</v>
      </c>
    </row>
    <row r="889">
      <c r="L889" t="s">
        <v>1868</v>
      </c>
      <c r="M889" s="4" t="s">
        <v>2759</v>
      </c>
    </row>
    <row r="890">
      <c r="L890" t="s">
        <v>1890</v>
      </c>
      <c r="M890" s="4" t="s">
        <v>2760</v>
      </c>
    </row>
    <row r="891">
      <c r="L891" t="s">
        <v>1910</v>
      </c>
      <c r="M891" s="4" t="s">
        <v>2761</v>
      </c>
    </row>
    <row r="892">
      <c r="L892" t="s">
        <v>1929</v>
      </c>
      <c r="M892" s="4" t="s">
        <v>2762</v>
      </c>
    </row>
    <row r="893">
      <c r="L893" t="s">
        <v>1947</v>
      </c>
      <c r="M893" s="4" t="s">
        <v>2763</v>
      </c>
    </row>
    <row r="894">
      <c r="L894" t="s">
        <v>1965</v>
      </c>
      <c r="M894" s="4" t="s">
        <v>2764</v>
      </c>
    </row>
    <row r="895">
      <c r="L895" t="s">
        <v>1982</v>
      </c>
      <c r="M895" s="4" t="s">
        <v>2765</v>
      </c>
    </row>
    <row r="896">
      <c r="L896" t="s">
        <v>1998</v>
      </c>
      <c r="M896" s="4" t="s">
        <v>2766</v>
      </c>
    </row>
    <row r="897">
      <c r="M897" s="4" t="s">
        <v>2767</v>
      </c>
    </row>
    <row r="898">
      <c r="M898" s="4" t="s">
        <v>2768</v>
      </c>
    </row>
    <row r="899">
      <c r="M899" s="4" t="s">
        <v>2769</v>
      </c>
    </row>
    <row r="900">
      <c r="M900" s="4" t="s">
        <v>2770</v>
      </c>
    </row>
    <row r="901">
      <c r="M901" s="4" t="s">
        <v>2771</v>
      </c>
    </row>
    <row r="902">
      <c r="M902" s="4" t="s">
        <v>2772</v>
      </c>
    </row>
    <row r="903">
      <c r="M903" s="4" t="s">
        <v>2773</v>
      </c>
    </row>
    <row r="904">
      <c r="M904" s="4" t="s">
        <v>2774</v>
      </c>
    </row>
    <row r="905">
      <c r="M905" s="4" t="s">
        <v>2775</v>
      </c>
    </row>
    <row r="906">
      <c r="M906" s="4" t="s">
        <v>2776</v>
      </c>
    </row>
    <row r="907">
      <c r="M907" s="4" t="s">
        <v>2777</v>
      </c>
    </row>
    <row r="908">
      <c r="M908" s="4" t="s">
        <v>841</v>
      </c>
    </row>
    <row r="909">
      <c r="M909" s="4" t="s">
        <v>2778</v>
      </c>
    </row>
    <row r="910">
      <c r="M910" s="4" t="s">
        <v>2779</v>
      </c>
    </row>
    <row r="911">
      <c r="M911" s="4" t="s">
        <v>2780</v>
      </c>
    </row>
    <row r="912">
      <c r="L912" t="s">
        <v>1084</v>
      </c>
      <c r="M912" s="4" t="s">
        <v>1108</v>
      </c>
    </row>
    <row r="913">
      <c r="L913" t="s">
        <v>1129</v>
      </c>
      <c r="M913" s="4" t="s">
        <v>1154</v>
      </c>
    </row>
    <row r="914">
      <c r="L914" t="s">
        <v>1174</v>
      </c>
      <c r="M914" s="4" t="s">
        <v>1198</v>
      </c>
    </row>
    <row r="915">
      <c r="L915" t="s">
        <v>1220</v>
      </c>
      <c r="M915" s="4" t="s">
        <v>1243</v>
      </c>
    </row>
    <row r="916">
      <c r="L916" t="s">
        <v>1264</v>
      </c>
      <c r="M916" s="4" t="s">
        <v>1286</v>
      </c>
    </row>
    <row r="917">
      <c r="L917" t="s">
        <v>1245</v>
      </c>
      <c r="M917" s="4" t="s">
        <v>1325</v>
      </c>
    </row>
    <row r="918">
      <c r="L918" t="s">
        <v>2781</v>
      </c>
      <c r="M918" s="4" t="s">
        <v>1365</v>
      </c>
    </row>
    <row r="919">
      <c r="L919" t="s">
        <v>2782</v>
      </c>
      <c r="M919" s="4" t="s">
        <v>1404</v>
      </c>
    </row>
    <row r="920">
      <c r="L920" t="s">
        <v>1421</v>
      </c>
      <c r="M920" s="4" t="s">
        <v>1442</v>
      </c>
    </row>
    <row r="921">
      <c r="L921" t="s">
        <v>1457</v>
      </c>
      <c r="M921" s="4">
        <v>10</v>
      </c>
    </row>
    <row r="922">
      <c r="L922" t="s">
        <v>1490</v>
      </c>
      <c r="M922" s="4">
        <v>11</v>
      </c>
    </row>
    <row r="923">
      <c r="L923" t="s">
        <v>1524</v>
      </c>
      <c r="M923" s="4">
        <v>12</v>
      </c>
    </row>
    <row r="924">
      <c r="L924" t="s">
        <v>1085</v>
      </c>
      <c r="M924" s="4" t="s">
        <v>1108</v>
      </c>
    </row>
    <row r="925">
      <c r="L925" t="s">
        <v>1130</v>
      </c>
      <c r="M925" s="4" t="s">
        <v>1154</v>
      </c>
    </row>
    <row r="926">
      <c r="L926" t="s">
        <v>1175</v>
      </c>
      <c r="M926" s="4" t="s">
        <v>1198</v>
      </c>
    </row>
    <row r="927">
      <c r="L927" t="s">
        <v>1221</v>
      </c>
      <c r="M927" s="4" t="s">
        <v>1243</v>
      </c>
    </row>
    <row r="928">
      <c r="L928" t="s">
        <v>1265</v>
      </c>
      <c r="M928" s="4" t="s">
        <v>1286</v>
      </c>
    </row>
    <row r="929">
      <c r="L929" t="s">
        <v>1305</v>
      </c>
      <c r="M929" s="4" t="s">
        <v>1325</v>
      </c>
    </row>
    <row r="930">
      <c r="L930" t="s">
        <v>1344</v>
      </c>
      <c r="M930" s="4" t="s">
        <v>1365</v>
      </c>
    </row>
    <row r="931">
      <c r="L931" t="s">
        <v>1384</v>
      </c>
      <c r="M931" s="4" t="s">
        <v>1404</v>
      </c>
    </row>
    <row r="932">
      <c r="L932" t="s">
        <v>1422</v>
      </c>
      <c r="M932" s="4" t="s">
        <v>1442</v>
      </c>
    </row>
    <row r="933">
      <c r="L933" t="s">
        <v>1458</v>
      </c>
      <c r="M933" s="4">
        <v>10</v>
      </c>
    </row>
    <row r="934">
      <c r="L934" t="s">
        <v>1491</v>
      </c>
      <c r="M934" s="4">
        <v>11</v>
      </c>
    </row>
    <row r="935">
      <c r="L935" t="s">
        <v>1525</v>
      </c>
      <c r="M935" s="4">
        <v>12</v>
      </c>
    </row>
    <row r="936">
      <c r="L936" t="s">
        <v>1557</v>
      </c>
      <c r="M936" s="4">
        <v>14</v>
      </c>
    </row>
    <row r="937">
      <c r="L937" t="s">
        <v>1587</v>
      </c>
      <c r="M937" s="4">
        <v>15</v>
      </c>
    </row>
    <row r="938">
      <c r="L938" t="s">
        <v>1616</v>
      </c>
      <c r="M938" s="4">
        <v>16</v>
      </c>
    </row>
    <row r="939">
      <c r="L939" t="s">
        <v>1645</v>
      </c>
      <c r="M939" s="4">
        <v>17</v>
      </c>
    </row>
    <row r="940">
      <c r="L940" t="s">
        <v>1672</v>
      </c>
      <c r="M940" s="4">
        <v>18</v>
      </c>
    </row>
    <row r="941">
      <c r="L941" t="s">
        <v>1698</v>
      </c>
      <c r="M941" s="4">
        <v>19</v>
      </c>
    </row>
    <row r="942">
      <c r="L942" t="s">
        <v>1724</v>
      </c>
      <c r="M942" s="4">
        <v>20</v>
      </c>
    </row>
    <row r="943">
      <c r="L943" t="s">
        <v>1083</v>
      </c>
      <c r="M943" s="4" t="s">
        <v>2783</v>
      </c>
    </row>
    <row r="944">
      <c r="L944" t="s">
        <v>1128</v>
      </c>
      <c r="M944" s="4" t="s">
        <v>2784</v>
      </c>
    </row>
    <row r="945">
      <c r="L945" t="s">
        <v>1173</v>
      </c>
      <c r="M945" s="4" t="s">
        <v>2785</v>
      </c>
    </row>
    <row r="946">
      <c r="L946" t="s">
        <v>1219</v>
      </c>
      <c r="M946" s="4" t="s">
        <v>2786</v>
      </c>
    </row>
    <row r="947">
      <c r="L947" t="s">
        <v>1263</v>
      </c>
      <c r="M947" s="4" t="s">
        <v>2787</v>
      </c>
    </row>
    <row r="948">
      <c r="L948" t="s">
        <v>1304</v>
      </c>
      <c r="M948" s="4" t="s">
        <v>2788</v>
      </c>
    </row>
    <row r="949">
      <c r="L949" t="s">
        <v>1342</v>
      </c>
      <c r="M949" s="4" t="s">
        <v>2789</v>
      </c>
    </row>
    <row r="950">
      <c r="L950" t="s">
        <v>1382</v>
      </c>
      <c r="M950" s="4" t="s">
        <v>2790</v>
      </c>
    </row>
    <row r="951">
      <c r="L951" t="s">
        <v>1420</v>
      </c>
      <c r="M951" s="4" t="s">
        <v>2791</v>
      </c>
    </row>
    <row r="952">
      <c r="L952" t="s">
        <v>1456</v>
      </c>
      <c r="M952" s="4" t="s">
        <v>2792</v>
      </c>
    </row>
    <row r="953">
      <c r="L953" t="s">
        <v>1489</v>
      </c>
      <c r="M953" s="4" t="s">
        <v>2793</v>
      </c>
    </row>
    <row r="954">
      <c r="L954" t="s">
        <v>1523</v>
      </c>
      <c r="M954" s="4" t="s">
        <v>2794</v>
      </c>
    </row>
    <row r="955">
      <c r="L955" t="s">
        <v>2795</v>
      </c>
      <c r="M955" s="4" t="s">
        <v>1108</v>
      </c>
    </row>
    <row r="956">
      <c r="L956" t="s">
        <v>2796</v>
      </c>
      <c r="M956" s="4" t="s">
        <v>1154</v>
      </c>
    </row>
    <row r="957">
      <c r="L957" t="s">
        <v>2797</v>
      </c>
      <c r="M957" s="4" t="s">
        <v>1198</v>
      </c>
    </row>
    <row r="958">
      <c r="L958" t="s">
        <v>2798</v>
      </c>
      <c r="M958" s="4" t="s">
        <v>1243</v>
      </c>
    </row>
    <row r="959">
      <c r="L959" t="s">
        <v>2799</v>
      </c>
      <c r="M959" s="4" t="s">
        <v>1286</v>
      </c>
    </row>
    <row r="960">
      <c r="L960" t="s">
        <v>2800</v>
      </c>
      <c r="M960" s="4" t="s">
        <v>1325</v>
      </c>
    </row>
    <row r="961">
      <c r="L961" t="s">
        <v>2801</v>
      </c>
      <c r="M961" s="4" t="s">
        <v>1365</v>
      </c>
    </row>
    <row r="962">
      <c r="L962" t="s">
        <v>2802</v>
      </c>
      <c r="M962" s="4" t="s">
        <v>1404</v>
      </c>
    </row>
    <row r="963">
      <c r="L963" t="s">
        <v>2803</v>
      </c>
      <c r="M963" s="4" t="s">
        <v>1442</v>
      </c>
    </row>
    <row r="964">
      <c r="L964" t="s">
        <v>2804</v>
      </c>
      <c r="M964" s="4">
        <v>10</v>
      </c>
    </row>
    <row r="965">
      <c r="L965" t="s">
        <v>1106</v>
      </c>
      <c r="M965" s="4">
        <v>11</v>
      </c>
    </row>
    <row r="966">
      <c r="L966" t="s">
        <v>2805</v>
      </c>
      <c r="M966" s="4">
        <v>12</v>
      </c>
    </row>
    <row r="967">
      <c r="L967" t="s">
        <v>2806</v>
      </c>
      <c r="M967" s="4">
        <v>13</v>
      </c>
    </row>
    <row r="968">
      <c r="L968" t="s">
        <v>2807</v>
      </c>
      <c r="M968" s="4">
        <v>14</v>
      </c>
    </row>
    <row r="969">
      <c r="L969" t="s">
        <v>2808</v>
      </c>
      <c r="M969" s="4">
        <v>15</v>
      </c>
    </row>
    <row r="970">
      <c r="L970" t="s">
        <v>2809</v>
      </c>
      <c r="M970" s="4">
        <v>16</v>
      </c>
    </row>
    <row r="971">
      <c r="L971" t="s">
        <v>2810</v>
      </c>
      <c r="M971" s="4">
        <v>17</v>
      </c>
    </row>
    <row r="972">
      <c r="L972" t="s">
        <v>2811</v>
      </c>
      <c r="M972" s="4">
        <v>18</v>
      </c>
    </row>
    <row r="973">
      <c r="L973" t="s">
        <v>2812</v>
      </c>
      <c r="M973" s="4">
        <v>19</v>
      </c>
    </row>
    <row r="974">
      <c r="L974" t="s">
        <v>2813</v>
      </c>
      <c r="M974" s="4">
        <v>20</v>
      </c>
    </row>
    <row r="975">
      <c r="L975" t="s">
        <v>2814</v>
      </c>
      <c r="M975" s="4">
        <v>21</v>
      </c>
    </row>
    <row r="976">
      <c r="L976" t="s">
        <v>2815</v>
      </c>
      <c r="M976" s="4">
        <v>22</v>
      </c>
    </row>
    <row r="977">
      <c r="L977" t="s">
        <v>2816</v>
      </c>
      <c r="M977" s="4">
        <v>23</v>
      </c>
    </row>
    <row r="978">
      <c r="L978" t="s">
        <v>2817</v>
      </c>
      <c r="M978" s="4">
        <v>24</v>
      </c>
    </row>
    <row r="979">
      <c r="L979" t="s">
        <v>1087</v>
      </c>
      <c r="M979" s="4" t="s">
        <v>1108</v>
      </c>
    </row>
    <row r="980">
      <c r="L980" t="s">
        <v>1132</v>
      </c>
      <c r="M980" s="4" t="s">
        <v>1154</v>
      </c>
    </row>
    <row r="981">
      <c r="L981" t="s">
        <v>1177</v>
      </c>
      <c r="M981" s="4" t="s">
        <v>1198</v>
      </c>
    </row>
    <row r="982">
      <c r="L982" t="s">
        <v>1223</v>
      </c>
      <c r="M982" s="4" t="s">
        <v>1243</v>
      </c>
    </row>
    <row r="983">
      <c r="L983" t="s">
        <v>1267</v>
      </c>
      <c r="M983" s="4" t="s">
        <v>1286</v>
      </c>
    </row>
    <row r="984">
      <c r="L984" t="s">
        <v>1307</v>
      </c>
      <c r="M984" s="4" t="s">
        <v>1325</v>
      </c>
    </row>
    <row r="985">
      <c r="L985" t="s">
        <v>1346</v>
      </c>
      <c r="M985" s="4" t="s">
        <v>1365</v>
      </c>
    </row>
    <row r="986">
      <c r="L986" t="s">
        <v>1386</v>
      </c>
      <c r="M986" s="4" t="s">
        <v>1404</v>
      </c>
    </row>
    <row r="987">
      <c r="L987" t="s">
        <v>1424</v>
      </c>
      <c r="M987" s="4" t="s">
        <v>1442</v>
      </c>
    </row>
    <row r="988">
      <c r="L988" t="s">
        <v>1459</v>
      </c>
      <c r="M988" s="4">
        <v>10</v>
      </c>
    </row>
    <row r="989">
      <c r="L989" t="s">
        <v>1492</v>
      </c>
      <c r="M989" s="4">
        <v>11</v>
      </c>
    </row>
    <row r="990">
      <c r="L990" t="s">
        <v>1526</v>
      </c>
      <c r="M990" s="4">
        <v>12</v>
      </c>
    </row>
    <row r="991">
      <c r="L991" t="s">
        <v>1088</v>
      </c>
      <c r="M991" s="4" t="s">
        <v>2818</v>
      </c>
    </row>
    <row r="992">
      <c r="L992" t="s">
        <v>1133</v>
      </c>
      <c r="M992" s="4" t="s">
        <v>2819</v>
      </c>
    </row>
    <row r="993">
      <c r="L993" t="s">
        <v>1178</v>
      </c>
      <c r="M993" s="4" t="s">
        <v>2820</v>
      </c>
    </row>
    <row r="994">
      <c r="L994" t="s">
        <v>1224</v>
      </c>
      <c r="M994" s="4" t="s">
        <v>2821</v>
      </c>
    </row>
    <row r="995">
      <c r="L995" t="s">
        <v>1268</v>
      </c>
      <c r="M995" s="4" t="s">
        <v>2822</v>
      </c>
    </row>
    <row r="996">
      <c r="L996" t="s">
        <v>1308</v>
      </c>
      <c r="M996" s="4" t="s">
        <v>2823</v>
      </c>
    </row>
    <row r="997">
      <c r="L997" t="s">
        <v>1347</v>
      </c>
      <c r="M997" s="4" t="s">
        <v>2824</v>
      </c>
    </row>
    <row r="998">
      <c r="L998" t="s">
        <v>1387</v>
      </c>
      <c r="M998" s="4" t="s">
        <v>2825</v>
      </c>
    </row>
    <row r="999">
      <c r="L999" t="s">
        <v>1425</v>
      </c>
      <c r="M999" s="4" t="s">
        <v>2826</v>
      </c>
    </row>
    <row r="1000">
      <c r="L1000" t="s">
        <v>1460</v>
      </c>
      <c r="M1000" s="4" t="s">
        <v>2827</v>
      </c>
    </row>
    <row r="1001">
      <c r="L1001" t="s">
        <v>1493</v>
      </c>
      <c r="M1001" s="4" t="s">
        <v>2828</v>
      </c>
    </row>
    <row r="1002">
      <c r="L1002" t="s">
        <v>1527</v>
      </c>
      <c r="M1002" s="4" t="s">
        <v>2829</v>
      </c>
    </row>
    <row r="1003">
      <c r="L1003" t="s">
        <v>1558</v>
      </c>
      <c r="M1003" s="4" t="s">
        <v>2830</v>
      </c>
    </row>
    <row r="1004">
      <c r="L1004" t="s">
        <v>1588</v>
      </c>
      <c r="M1004" s="4" t="s">
        <v>2831</v>
      </c>
    </row>
    <row r="1005">
      <c r="L1005" t="s">
        <v>1617</v>
      </c>
      <c r="M1005" s="4" t="s">
        <v>2832</v>
      </c>
    </row>
    <row r="1006">
      <c r="L1006" t="s">
        <v>1646</v>
      </c>
      <c r="M1006" s="4" t="s">
        <v>2833</v>
      </c>
    </row>
    <row r="1007">
      <c r="L1007" t="s">
        <v>1089</v>
      </c>
      <c r="M1007" s="4">
        <v>10</v>
      </c>
    </row>
    <row r="1008">
      <c r="L1008" t="s">
        <v>1134</v>
      </c>
      <c r="M1008" s="4">
        <v>11</v>
      </c>
    </row>
    <row r="1009">
      <c r="L1009" t="s">
        <v>1179</v>
      </c>
      <c r="M1009" s="4">
        <v>12</v>
      </c>
    </row>
    <row r="1010">
      <c r="L1010" t="s">
        <v>1225</v>
      </c>
      <c r="M1010" s="4">
        <v>13</v>
      </c>
    </row>
    <row r="1011">
      <c r="L1011" t="s">
        <v>1269</v>
      </c>
      <c r="M1011" s="4">
        <v>14</v>
      </c>
    </row>
    <row r="1012">
      <c r="L1012" t="s">
        <v>1309</v>
      </c>
      <c r="M1012" s="4">
        <v>15</v>
      </c>
    </row>
    <row r="1013">
      <c r="L1013" t="s">
        <v>1348</v>
      </c>
      <c r="M1013" s="4">
        <v>16</v>
      </c>
    </row>
    <row r="1014">
      <c r="L1014" t="s">
        <v>1388</v>
      </c>
      <c r="M1014" s="4">
        <v>17</v>
      </c>
    </row>
    <row r="1015">
      <c r="L1015" t="s">
        <v>2834</v>
      </c>
      <c r="M1015" s="4">
        <v>20</v>
      </c>
    </row>
    <row r="1016">
      <c r="L1016" t="s">
        <v>1461</v>
      </c>
      <c r="M1016" s="4">
        <v>21</v>
      </c>
    </row>
    <row r="1017">
      <c r="L1017" t="s">
        <v>1494</v>
      </c>
      <c r="M1017" s="4">
        <v>22</v>
      </c>
    </row>
    <row r="1018">
      <c r="L1018" t="s">
        <v>1528</v>
      </c>
      <c r="M1018" s="4">
        <v>23</v>
      </c>
    </row>
    <row r="1019">
      <c r="L1019" t="s">
        <v>1559</v>
      </c>
      <c r="M1019" s="4">
        <v>24</v>
      </c>
    </row>
    <row r="1020">
      <c r="L1020" t="s">
        <v>1589</v>
      </c>
      <c r="M1020" s="4">
        <v>25</v>
      </c>
    </row>
    <row r="1021">
      <c r="L1021" t="s">
        <v>1618</v>
      </c>
      <c r="M1021" s="4">
        <v>26</v>
      </c>
    </row>
    <row r="1022">
      <c r="L1022" t="s">
        <v>1647</v>
      </c>
      <c r="M1022" s="4">
        <v>27</v>
      </c>
    </row>
    <row r="1023">
      <c r="L1023" t="s">
        <v>1673</v>
      </c>
      <c r="M1023" s="4">
        <v>28</v>
      </c>
    </row>
    <row r="1024">
      <c r="L1024" t="s">
        <v>1699</v>
      </c>
      <c r="M1024" s="4">
        <v>29</v>
      </c>
    </row>
    <row r="1025">
      <c r="L1025" t="s">
        <v>1725</v>
      </c>
      <c r="M1025" s="4">
        <v>30</v>
      </c>
    </row>
    <row r="1026">
      <c r="L1026" t="s">
        <v>1750</v>
      </c>
      <c r="M1026" s="4">
        <v>31</v>
      </c>
    </row>
    <row r="1027">
      <c r="L1027" t="s">
        <v>1775</v>
      </c>
      <c r="M1027" s="4">
        <v>32</v>
      </c>
    </row>
    <row r="1028">
      <c r="L1028" t="s">
        <v>1799</v>
      </c>
      <c r="M1028" s="4">
        <v>33</v>
      </c>
    </row>
    <row r="1029">
      <c r="L1029" t="s">
        <v>1823</v>
      </c>
      <c r="M1029" s="4">
        <v>34</v>
      </c>
    </row>
    <row r="1030">
      <c r="L1030" t="s">
        <v>1846</v>
      </c>
      <c r="M1030" s="4">
        <v>40</v>
      </c>
    </row>
    <row r="1031">
      <c r="L1031" t="s">
        <v>1869</v>
      </c>
      <c r="M1031" s="4">
        <v>41</v>
      </c>
    </row>
    <row r="1032">
      <c r="L1032" t="s">
        <v>1891</v>
      </c>
      <c r="M1032" s="4">
        <v>42</v>
      </c>
    </row>
    <row r="1033">
      <c r="L1033" t="s">
        <v>1911</v>
      </c>
      <c r="M1033" s="4">
        <v>43</v>
      </c>
    </row>
    <row r="1034">
      <c r="L1034" t="s">
        <v>1930</v>
      </c>
      <c r="M1034" s="4">
        <v>50</v>
      </c>
    </row>
    <row r="1035">
      <c r="L1035" t="s">
        <v>1948</v>
      </c>
      <c r="M1035" s="4">
        <v>60</v>
      </c>
    </row>
    <row r="1036">
      <c r="L1036" t="s">
        <v>1966</v>
      </c>
      <c r="M1036" s="4">
        <v>70</v>
      </c>
    </row>
    <row r="1037">
      <c r="L1037" t="s">
        <v>1090</v>
      </c>
      <c r="M1037" s="4" t="s">
        <v>1108</v>
      </c>
    </row>
    <row r="1038">
      <c r="L1038" t="s">
        <v>1135</v>
      </c>
      <c r="M1038" s="4" t="s">
        <v>1154</v>
      </c>
    </row>
    <row r="1039">
      <c r="L1039" t="s">
        <v>1180</v>
      </c>
      <c r="M1039" s="4" t="s">
        <v>1198</v>
      </c>
    </row>
    <row r="1040">
      <c r="L1040" t="s">
        <v>1226</v>
      </c>
      <c r="M1040" s="4" t="s">
        <v>1243</v>
      </c>
    </row>
    <row r="1041">
      <c r="L1041" t="s">
        <v>1270</v>
      </c>
      <c r="M1041" s="4" t="s">
        <v>1286</v>
      </c>
    </row>
    <row r="1042">
      <c r="L1042" t="s">
        <v>1310</v>
      </c>
      <c r="M1042" s="4" t="s">
        <v>1325</v>
      </c>
    </row>
    <row r="1043">
      <c r="L1043" t="s">
        <v>1349</v>
      </c>
      <c r="M1043" s="4" t="s">
        <v>1365</v>
      </c>
    </row>
    <row r="1044">
      <c r="L1044" t="s">
        <v>1389</v>
      </c>
      <c r="M1044" s="4" t="s">
        <v>1404</v>
      </c>
    </row>
    <row r="1045">
      <c r="L1045" t="s">
        <v>1427</v>
      </c>
      <c r="M1045" s="4" t="s">
        <v>1442</v>
      </c>
    </row>
    <row r="1046">
      <c r="L1046" t="s">
        <v>1462</v>
      </c>
      <c r="M1046" s="4">
        <v>10</v>
      </c>
    </row>
    <row r="1047">
      <c r="L1047" t="s">
        <v>1495</v>
      </c>
      <c r="M1047" s="4">
        <v>11</v>
      </c>
    </row>
    <row r="1048">
      <c r="L1048" t="s">
        <v>1529</v>
      </c>
      <c r="M1048" s="4">
        <v>12</v>
      </c>
    </row>
    <row r="1049">
      <c r="L1049" t="s">
        <v>1560</v>
      </c>
      <c r="M1049" s="4">
        <v>13</v>
      </c>
    </row>
    <row r="1050">
      <c r="L1050" t="s">
        <v>1590</v>
      </c>
      <c r="M1050" s="4">
        <v>14</v>
      </c>
    </row>
    <row r="1051">
      <c r="L1051" t="s">
        <v>1619</v>
      </c>
      <c r="M1051" s="4">
        <v>15</v>
      </c>
    </row>
    <row r="1052">
      <c r="L1052" t="s">
        <v>1648</v>
      </c>
      <c r="M1052" s="4">
        <v>16</v>
      </c>
    </row>
    <row r="1053">
      <c r="L1053" t="s">
        <v>1674</v>
      </c>
      <c r="M1053" s="4">
        <v>17</v>
      </c>
    </row>
    <row r="1054">
      <c r="L1054" t="s">
        <v>1700</v>
      </c>
      <c r="M1054" s="4">
        <v>18</v>
      </c>
    </row>
    <row r="1055">
      <c r="L1055" t="s">
        <v>1726</v>
      </c>
      <c r="M1055" s="4">
        <v>19</v>
      </c>
    </row>
    <row r="1056">
      <c r="L1056" t="s">
        <v>1751</v>
      </c>
      <c r="M1056" s="4">
        <v>20</v>
      </c>
    </row>
    <row r="1057">
      <c r="L1057" t="s">
        <v>1776</v>
      </c>
      <c r="M1057" s="4">
        <v>21</v>
      </c>
    </row>
    <row r="1058">
      <c r="L1058" t="s">
        <v>1800</v>
      </c>
      <c r="M1058" s="4">
        <v>22</v>
      </c>
    </row>
    <row r="1059">
      <c r="L1059" t="s">
        <v>1824</v>
      </c>
      <c r="M1059" s="4">
        <v>23</v>
      </c>
    </row>
    <row r="1060">
      <c r="L1060" t="s">
        <v>1847</v>
      </c>
      <c r="M1060" s="4">
        <v>24</v>
      </c>
    </row>
    <row r="1061">
      <c r="L1061" t="s">
        <v>1870</v>
      </c>
      <c r="M1061" s="4">
        <v>25</v>
      </c>
    </row>
    <row r="1062">
      <c r="L1062" t="s">
        <v>1892</v>
      </c>
      <c r="M1062" s="4">
        <v>26</v>
      </c>
    </row>
    <row r="1063">
      <c r="L1063" t="s">
        <v>1912</v>
      </c>
      <c r="M1063" s="4">
        <v>27</v>
      </c>
    </row>
    <row r="1064">
      <c r="L1064" t="s">
        <v>1931</v>
      </c>
      <c r="M1064" s="4">
        <v>28</v>
      </c>
    </row>
    <row r="1065">
      <c r="L1065" t="s">
        <v>1949</v>
      </c>
      <c r="M1065" s="4">
        <v>29</v>
      </c>
    </row>
    <row r="1066">
      <c r="L1066" t="s">
        <v>1967</v>
      </c>
      <c r="M1066" s="4">
        <v>30</v>
      </c>
    </row>
    <row r="1067">
      <c r="L1067" t="s">
        <v>1983</v>
      </c>
      <c r="M1067" s="4">
        <v>31</v>
      </c>
    </row>
    <row r="1068">
      <c r="L1068" t="s">
        <v>1999</v>
      </c>
      <c r="M1068" s="4">
        <v>32</v>
      </c>
    </row>
    <row r="1069">
      <c r="L1069" t="s">
        <v>2014</v>
      </c>
      <c r="M1069" s="4">
        <v>33</v>
      </c>
    </row>
    <row r="1070">
      <c r="L1070" t="s">
        <v>2030</v>
      </c>
      <c r="M1070" s="4">
        <v>34</v>
      </c>
    </row>
    <row r="1071">
      <c r="L1071" t="s">
        <v>2045</v>
      </c>
      <c r="M1071" s="4">
        <v>35</v>
      </c>
    </row>
    <row r="1072">
      <c r="L1072" t="s">
        <v>2059</v>
      </c>
      <c r="M1072" s="4">
        <v>36</v>
      </c>
    </row>
    <row r="1073">
      <c r="L1073" t="s">
        <v>2073</v>
      </c>
      <c r="M1073" s="4">
        <v>37</v>
      </c>
    </row>
    <row r="1074">
      <c r="L1074" t="s">
        <v>2086</v>
      </c>
      <c r="M1074" s="4">
        <v>38</v>
      </c>
    </row>
    <row r="1075">
      <c r="L1075" t="s">
        <v>2100</v>
      </c>
      <c r="M1075" s="4">
        <v>39</v>
      </c>
    </row>
    <row r="1076">
      <c r="L1076" t="s">
        <v>2113</v>
      </c>
      <c r="M1076" s="4">
        <v>40</v>
      </c>
    </row>
    <row r="1077">
      <c r="L1077" t="s">
        <v>2126</v>
      </c>
      <c r="M1077" s="4">
        <v>41</v>
      </c>
    </row>
    <row r="1078">
      <c r="L1078" t="s">
        <v>1091</v>
      </c>
      <c r="M1078" s="4" t="s">
        <v>1108</v>
      </c>
    </row>
    <row r="1079">
      <c r="L1079" t="s">
        <v>1136</v>
      </c>
      <c r="M1079" s="4" t="s">
        <v>1154</v>
      </c>
    </row>
    <row r="1080">
      <c r="L1080" t="s">
        <v>2835</v>
      </c>
      <c r="M1080" s="4" t="s">
        <v>1198</v>
      </c>
    </row>
    <row r="1081">
      <c r="L1081" t="s">
        <v>1227</v>
      </c>
      <c r="M1081" s="4" t="s">
        <v>1243</v>
      </c>
    </row>
    <row r="1082">
      <c r="L1082" t="s">
        <v>1271</v>
      </c>
      <c r="M1082" s="4" t="s">
        <v>1286</v>
      </c>
    </row>
    <row r="1083">
      <c r="L1083" t="s">
        <v>1311</v>
      </c>
      <c r="M1083" s="4" t="s">
        <v>1325</v>
      </c>
    </row>
    <row r="1084">
      <c r="L1084" t="s">
        <v>2836</v>
      </c>
      <c r="M1084" s="4" t="s">
        <v>1365</v>
      </c>
    </row>
    <row r="1085">
      <c r="L1085" t="s">
        <v>1390</v>
      </c>
      <c r="M1085" s="4" t="s">
        <v>1404</v>
      </c>
    </row>
    <row r="1086">
      <c r="L1086" t="s">
        <v>2837</v>
      </c>
      <c r="M1086" s="4" t="s">
        <v>1442</v>
      </c>
    </row>
    <row r="1087">
      <c r="L1087" t="s">
        <v>1463</v>
      </c>
      <c r="M1087" s="4">
        <v>10</v>
      </c>
    </row>
    <row r="1088">
      <c r="L1088" t="s">
        <v>1496</v>
      </c>
      <c r="M1088" s="4">
        <v>11</v>
      </c>
    </row>
    <row r="1089">
      <c r="L1089" t="s">
        <v>1530</v>
      </c>
      <c r="M1089" s="4">
        <v>12</v>
      </c>
    </row>
    <row r="1090">
      <c r="L1090" t="s">
        <v>1561</v>
      </c>
      <c r="M1090" s="4">
        <v>13</v>
      </c>
    </row>
    <row r="1091">
      <c r="L1091" t="s">
        <v>2838</v>
      </c>
      <c r="M1091" s="4">
        <v>14</v>
      </c>
    </row>
    <row r="1092">
      <c r="L1092" t="s">
        <v>2839</v>
      </c>
      <c r="M1092" s="4">
        <v>15</v>
      </c>
    </row>
    <row r="1093">
      <c r="L1093" t="s">
        <v>1649</v>
      </c>
      <c r="M1093" s="4">
        <v>16</v>
      </c>
    </row>
    <row r="1094">
      <c r="L1094" t="s">
        <v>1675</v>
      </c>
      <c r="M1094" s="4">
        <v>17</v>
      </c>
    </row>
    <row r="1095">
      <c r="L1095" t="s">
        <v>1701</v>
      </c>
      <c r="M1095" s="4">
        <v>18</v>
      </c>
    </row>
    <row r="1096">
      <c r="L1096" t="s">
        <v>1727</v>
      </c>
      <c r="M1096" s="4">
        <v>19</v>
      </c>
    </row>
    <row r="1097">
      <c r="L1097" t="s">
        <v>1752</v>
      </c>
      <c r="M1097" s="4">
        <v>20</v>
      </c>
    </row>
    <row r="1098">
      <c r="L1098" t="s">
        <v>1777</v>
      </c>
      <c r="M1098" s="4">
        <v>21</v>
      </c>
    </row>
    <row r="1099">
      <c r="L1099" t="s">
        <v>1801</v>
      </c>
      <c r="M1099" s="4">
        <v>22</v>
      </c>
    </row>
    <row r="1100">
      <c r="L1100" t="s">
        <v>1825</v>
      </c>
      <c r="M1100" s="4">
        <v>23</v>
      </c>
    </row>
    <row r="1101">
      <c r="L1101" t="s">
        <v>1848</v>
      </c>
      <c r="M1101" s="4">
        <v>24</v>
      </c>
    </row>
    <row r="1102">
      <c r="L1102" t="s">
        <v>1871</v>
      </c>
      <c r="M1102" s="4">
        <v>25</v>
      </c>
    </row>
    <row r="1103">
      <c r="L1103" t="s">
        <v>1893</v>
      </c>
      <c r="M1103" s="4">
        <v>26</v>
      </c>
    </row>
    <row r="1104">
      <c r="L1104" t="s">
        <v>1913</v>
      </c>
      <c r="M1104" s="4">
        <v>27</v>
      </c>
    </row>
    <row r="1105">
      <c r="L1105" t="s">
        <v>1932</v>
      </c>
      <c r="M1105" s="4">
        <v>28</v>
      </c>
    </row>
    <row r="1106">
      <c r="L1106" t="s">
        <v>1950</v>
      </c>
      <c r="M1106" s="4">
        <v>29</v>
      </c>
    </row>
    <row r="1107">
      <c r="L1107" t="s">
        <v>1968</v>
      </c>
      <c r="M1107" s="4">
        <v>30</v>
      </c>
    </row>
    <row r="1108">
      <c r="L1108" t="s">
        <v>1984</v>
      </c>
      <c r="M1108" s="4">
        <v>31</v>
      </c>
    </row>
    <row r="1109">
      <c r="L1109" t="s">
        <v>2000</v>
      </c>
      <c r="M1109" s="4">
        <v>32</v>
      </c>
    </row>
    <row r="1110">
      <c r="L1110" t="s">
        <v>2015</v>
      </c>
      <c r="M1110" s="4">
        <v>33</v>
      </c>
    </row>
    <row r="1111">
      <c r="L1111" t="s">
        <v>2031</v>
      </c>
      <c r="M1111" s="4">
        <v>34</v>
      </c>
    </row>
    <row r="1112">
      <c r="L1112" t="s">
        <v>2046</v>
      </c>
      <c r="M1112" s="4">
        <v>35</v>
      </c>
    </row>
    <row r="1113">
      <c r="L1113" t="s">
        <v>2060</v>
      </c>
      <c r="M1113" s="4">
        <v>36</v>
      </c>
    </row>
    <row r="1114">
      <c r="L1114" t="s">
        <v>2074</v>
      </c>
      <c r="M1114" s="4">
        <v>37</v>
      </c>
    </row>
    <row r="1115">
      <c r="L1115" t="s">
        <v>2087</v>
      </c>
      <c r="M1115" s="4">
        <v>38</v>
      </c>
    </row>
    <row r="1116">
      <c r="L1116" t="s">
        <v>2101</v>
      </c>
      <c r="M1116" s="4">
        <v>39</v>
      </c>
    </row>
    <row r="1117">
      <c r="L1117" t="s">
        <v>2114</v>
      </c>
      <c r="M1117" s="4">
        <v>40</v>
      </c>
    </row>
    <row r="1118">
      <c r="L1118" t="s">
        <v>2127</v>
      </c>
      <c r="M1118" s="4">
        <v>41</v>
      </c>
    </row>
    <row r="1119">
      <c r="L1119" t="s">
        <v>2138</v>
      </c>
      <c r="M1119" s="4">
        <v>42</v>
      </c>
    </row>
    <row r="1120">
      <c r="L1120" t="s">
        <v>2149</v>
      </c>
      <c r="M1120" s="4">
        <v>43</v>
      </c>
    </row>
    <row r="1121">
      <c r="L1121" t="s">
        <v>2160</v>
      </c>
      <c r="M1121" s="4">
        <v>44</v>
      </c>
    </row>
    <row r="1122">
      <c r="L1122" t="s">
        <v>2170</v>
      </c>
      <c r="M1122" s="4">
        <v>45</v>
      </c>
    </row>
    <row r="1123">
      <c r="L1123" t="s">
        <v>2181</v>
      </c>
      <c r="M1123" s="4">
        <v>46</v>
      </c>
    </row>
    <row r="1124">
      <c r="L1124" t="s">
        <v>2192</v>
      </c>
      <c r="M1124" s="4">
        <v>47</v>
      </c>
    </row>
    <row r="1125">
      <c r="L1125" t="s">
        <v>2202</v>
      </c>
      <c r="M1125" s="4">
        <v>48</v>
      </c>
    </row>
    <row r="1126">
      <c r="L1126" t="s">
        <v>2212</v>
      </c>
      <c r="M1126" s="4">
        <v>49</v>
      </c>
    </row>
    <row r="1127">
      <c r="L1127" t="s">
        <v>2222</v>
      </c>
      <c r="M1127" s="4">
        <v>50</v>
      </c>
    </row>
    <row r="1128">
      <c r="L1128" t="s">
        <v>2231</v>
      </c>
      <c r="M1128" s="4">
        <v>51</v>
      </c>
    </row>
    <row r="1129">
      <c r="L1129" t="s">
        <v>2239</v>
      </c>
      <c r="M1129" s="4">
        <v>52</v>
      </c>
    </row>
    <row r="1130">
      <c r="L1130" t="s">
        <v>2246</v>
      </c>
      <c r="M1130" s="4">
        <v>53</v>
      </c>
    </row>
    <row r="1131">
      <c r="L1131" t="s">
        <v>2253</v>
      </c>
      <c r="M1131" s="4">
        <v>54</v>
      </c>
    </row>
    <row r="1132">
      <c r="L1132" t="s">
        <v>2260</v>
      </c>
      <c r="M1132" s="4">
        <v>55</v>
      </c>
    </row>
    <row r="1133">
      <c r="L1133" t="s">
        <v>2267</v>
      </c>
      <c r="M1133" s="4">
        <v>56</v>
      </c>
    </row>
    <row r="1134">
      <c r="L1134" t="s">
        <v>2274</v>
      </c>
      <c r="M1134" s="4">
        <v>57</v>
      </c>
    </row>
    <row r="1135">
      <c r="L1135" t="s">
        <v>2281</v>
      </c>
      <c r="M1135" s="4">
        <v>58</v>
      </c>
    </row>
    <row r="1136">
      <c r="L1136" t="s">
        <v>2287</v>
      </c>
      <c r="M1136" s="4">
        <v>59</v>
      </c>
    </row>
    <row r="1137">
      <c r="L1137" t="s">
        <v>2294</v>
      </c>
      <c r="M1137" s="4">
        <v>60</v>
      </c>
    </row>
    <row r="1138">
      <c r="L1138" t="s">
        <v>2300</v>
      </c>
      <c r="M1138" s="4">
        <v>61</v>
      </c>
    </row>
    <row r="1139">
      <c r="L1139" t="s">
        <v>2306</v>
      </c>
      <c r="M1139" s="4">
        <v>62</v>
      </c>
    </row>
    <row r="1140">
      <c r="L1140" t="s">
        <v>2312</v>
      </c>
      <c r="M1140" s="4">
        <v>63</v>
      </c>
    </row>
    <row r="1141">
      <c r="L1141" t="s">
        <v>2317</v>
      </c>
      <c r="M1141" s="4">
        <v>64</v>
      </c>
    </row>
    <row r="1142">
      <c r="L1142" t="s">
        <v>2323</v>
      </c>
      <c r="M1142" s="4">
        <v>65</v>
      </c>
    </row>
    <row r="1143">
      <c r="L1143" t="s">
        <v>2329</v>
      </c>
      <c r="M1143" s="4">
        <v>66</v>
      </c>
    </row>
    <row r="1144">
      <c r="L1144" t="s">
        <v>2334</v>
      </c>
      <c r="M1144" s="4">
        <v>67</v>
      </c>
    </row>
    <row r="1145">
      <c r="L1145" t="s">
        <v>2340</v>
      </c>
      <c r="M1145" s="4">
        <v>68</v>
      </c>
    </row>
    <row r="1146">
      <c r="L1146" t="s">
        <v>2345</v>
      </c>
      <c r="M1146" s="4">
        <v>69</v>
      </c>
    </row>
    <row r="1147">
      <c r="L1147" t="s">
        <v>2351</v>
      </c>
      <c r="M1147" s="4">
        <v>70</v>
      </c>
    </row>
    <row r="1148">
      <c r="L1148" t="s">
        <v>2357</v>
      </c>
      <c r="M1148" s="4">
        <v>71</v>
      </c>
    </row>
    <row r="1149">
      <c r="L1149" t="s">
        <v>2362</v>
      </c>
      <c r="M1149" s="4">
        <v>72</v>
      </c>
    </row>
    <row r="1150">
      <c r="L1150" t="s">
        <v>2368</v>
      </c>
      <c r="M1150" s="4">
        <v>73</v>
      </c>
    </row>
    <row r="1151">
      <c r="L1151" t="s">
        <v>2374</v>
      </c>
      <c r="M1151" s="4">
        <v>74</v>
      </c>
    </row>
    <row r="1152">
      <c r="L1152" t="s">
        <v>2380</v>
      </c>
      <c r="M1152" s="4">
        <v>75</v>
      </c>
    </row>
    <row r="1153">
      <c r="L1153" t="s">
        <v>2386</v>
      </c>
      <c r="M1153" s="4">
        <v>76</v>
      </c>
    </row>
    <row r="1154">
      <c r="L1154" t="s">
        <v>2392</v>
      </c>
      <c r="M1154" s="4">
        <v>77</v>
      </c>
    </row>
    <row r="1155">
      <c r="L1155" t="s">
        <v>2840</v>
      </c>
      <c r="M1155" s="4">
        <v>78</v>
      </c>
    </row>
    <row r="1156">
      <c r="L1156" t="s">
        <v>2403</v>
      </c>
      <c r="M1156" s="4">
        <v>79</v>
      </c>
    </row>
    <row r="1157">
      <c r="L1157" t="s">
        <v>2841</v>
      </c>
      <c r="M1157" s="4">
        <v>80</v>
      </c>
    </row>
    <row r="1158">
      <c r="L1158" t="s">
        <v>2842</v>
      </c>
      <c r="M1158" s="4">
        <v>81</v>
      </c>
    </row>
    <row r="1159">
      <c r="L1159" t="s">
        <v>2843</v>
      </c>
      <c r="M1159" s="4">
        <v>82</v>
      </c>
    </row>
    <row r="1160">
      <c r="L1160" t="s">
        <v>2844</v>
      </c>
      <c r="M1160" s="4">
        <v>83</v>
      </c>
    </row>
    <row r="1161">
      <c r="L1161" t="s">
        <v>2845</v>
      </c>
      <c r="M1161" s="4">
        <v>84</v>
      </c>
    </row>
    <row r="1162">
      <c r="L1162" t="s">
        <v>2428</v>
      </c>
      <c r="M1162" s="4">
        <v>85</v>
      </c>
    </row>
    <row r="1163">
      <c r="L1163" t="s">
        <v>2433</v>
      </c>
      <c r="M1163" s="4">
        <v>86</v>
      </c>
    </row>
    <row r="1164">
      <c r="L1164" t="s">
        <v>2846</v>
      </c>
      <c r="M1164" s="4">
        <v>87</v>
      </c>
    </row>
    <row r="1165">
      <c r="L1165" t="s">
        <v>2847</v>
      </c>
      <c r="M1165" s="4">
        <v>88</v>
      </c>
    </row>
    <row r="1166">
      <c r="L1166" t="s">
        <v>2848</v>
      </c>
      <c r="M1166" s="4">
        <v>89</v>
      </c>
    </row>
    <row r="1167">
      <c r="L1167" t="s">
        <v>1092</v>
      </c>
      <c r="M1167" s="4" t="s">
        <v>1108</v>
      </c>
    </row>
    <row r="1168">
      <c r="L1168" t="s">
        <v>1137</v>
      </c>
      <c r="M1168" s="4" t="s">
        <v>1154</v>
      </c>
    </row>
    <row r="1169">
      <c r="L1169" t="s">
        <v>1182</v>
      </c>
      <c r="M1169" s="4" t="s">
        <v>1198</v>
      </c>
    </row>
    <row r="1170">
      <c r="L1170" t="s">
        <v>1228</v>
      </c>
      <c r="M1170" s="4" t="s">
        <v>1243</v>
      </c>
    </row>
    <row r="1171">
      <c r="L1171" t="s">
        <v>1272</v>
      </c>
      <c r="M1171" s="4" t="s">
        <v>1286</v>
      </c>
    </row>
    <row r="1172">
      <c r="L1172" t="s">
        <v>1312</v>
      </c>
      <c r="M1172" s="4" t="s">
        <v>1325</v>
      </c>
    </row>
    <row r="1173">
      <c r="L1173" t="s">
        <v>1351</v>
      </c>
      <c r="M1173" s="4" t="s">
        <v>1365</v>
      </c>
    </row>
    <row r="1174">
      <c r="L1174" t="s">
        <v>1391</v>
      </c>
      <c r="M1174" s="4" t="s">
        <v>1404</v>
      </c>
    </row>
    <row r="1175">
      <c r="L1175" t="s">
        <v>1429</v>
      </c>
      <c r="M1175" s="4" t="s">
        <v>1442</v>
      </c>
    </row>
    <row r="1176">
      <c r="L1176" t="s">
        <v>1464</v>
      </c>
      <c r="M1176" s="4">
        <v>10</v>
      </c>
    </row>
    <row r="1177">
      <c r="L1177" t="s">
        <v>1497</v>
      </c>
      <c r="M1177" s="4">
        <v>11</v>
      </c>
    </row>
    <row r="1178">
      <c r="L1178" t="s">
        <v>1531</v>
      </c>
      <c r="M1178" s="4">
        <v>12</v>
      </c>
    </row>
    <row r="1179">
      <c r="L1179" t="s">
        <v>1562</v>
      </c>
      <c r="M1179" s="4">
        <v>13</v>
      </c>
    </row>
    <row r="1180">
      <c r="L1180" t="s">
        <v>1592</v>
      </c>
      <c r="M1180" s="4">
        <v>14</v>
      </c>
    </row>
    <row r="1181">
      <c r="L1181" t="s">
        <v>1621</v>
      </c>
      <c r="M1181" s="4">
        <v>15</v>
      </c>
    </row>
    <row r="1182">
      <c r="L1182" t="s">
        <v>1650</v>
      </c>
      <c r="M1182" s="4">
        <v>16</v>
      </c>
    </row>
    <row r="1183">
      <c r="L1183" t="s">
        <v>1676</v>
      </c>
      <c r="M1183" s="4">
        <v>17</v>
      </c>
    </row>
    <row r="1184">
      <c r="L1184" t="s">
        <v>1702</v>
      </c>
      <c r="M1184" s="4">
        <v>18</v>
      </c>
    </row>
    <row r="1185">
      <c r="L1185" t="s">
        <v>1728</v>
      </c>
      <c r="M1185" s="4">
        <v>19</v>
      </c>
    </row>
    <row r="1186">
      <c r="L1186" t="s">
        <v>1753</v>
      </c>
      <c r="M1186" s="4">
        <v>20</v>
      </c>
    </row>
    <row r="1187">
      <c r="L1187" t="s">
        <v>1778</v>
      </c>
      <c r="M1187" s="4">
        <v>21</v>
      </c>
    </row>
    <row r="1188">
      <c r="L1188" t="s">
        <v>1012</v>
      </c>
      <c r="M1188" s="4" t="s">
        <v>1013</v>
      </c>
    </row>
    <row r="1189">
      <c r="L1189" t="s">
        <v>1095</v>
      </c>
      <c r="M1189" s="4" t="s">
        <v>1108</v>
      </c>
    </row>
    <row r="1190">
      <c r="L1190" t="s">
        <v>1140</v>
      </c>
      <c r="M1190" s="4" t="s">
        <v>1154</v>
      </c>
    </row>
    <row r="1191">
      <c r="L1191" t="s">
        <v>1185</v>
      </c>
      <c r="M1191" s="4" t="s">
        <v>1198</v>
      </c>
    </row>
    <row r="1192">
      <c r="L1192" t="s">
        <v>1231</v>
      </c>
      <c r="M1192" s="4" t="s">
        <v>1243</v>
      </c>
    </row>
    <row r="1193">
      <c r="L1193" t="s">
        <v>1274</v>
      </c>
      <c r="M1193" s="4" t="s">
        <v>1286</v>
      </c>
    </row>
    <row r="1194">
      <c r="L1194" t="s">
        <v>1314</v>
      </c>
      <c r="M1194" s="4" t="s">
        <v>1325</v>
      </c>
    </row>
    <row r="1195">
      <c r="L1195" t="s">
        <v>1353</v>
      </c>
      <c r="M1195" s="4" t="s">
        <v>1365</v>
      </c>
    </row>
    <row r="1196">
      <c r="L1196" t="s">
        <v>1393</v>
      </c>
      <c r="M1196" s="4" t="s">
        <v>1404</v>
      </c>
    </row>
    <row r="1197">
      <c r="L1197" t="s">
        <v>1431</v>
      </c>
      <c r="M1197" s="4" t="s">
        <v>1442</v>
      </c>
    </row>
    <row r="1198">
      <c r="L1198" t="s">
        <v>1466</v>
      </c>
      <c r="M1198" s="4">
        <v>10</v>
      </c>
    </row>
    <row r="1199">
      <c r="L1199" t="s">
        <v>1499</v>
      </c>
      <c r="M1199" s="4">
        <v>11</v>
      </c>
    </row>
    <row r="1200">
      <c r="L1200" t="s">
        <v>1533</v>
      </c>
      <c r="M1200" s="4">
        <v>12</v>
      </c>
    </row>
    <row r="1201">
      <c r="L1201" t="s">
        <v>1564</v>
      </c>
      <c r="M1201" s="4">
        <v>13</v>
      </c>
    </row>
    <row r="1202">
      <c r="L1202" t="s">
        <v>1594</v>
      </c>
      <c r="M1202" s="4">
        <v>14</v>
      </c>
    </row>
    <row r="1203">
      <c r="L1203" t="s">
        <v>1623</v>
      </c>
      <c r="M1203" s="4">
        <v>15</v>
      </c>
    </row>
    <row r="1204">
      <c r="L1204" t="s">
        <v>1652</v>
      </c>
      <c r="M1204" s="4">
        <v>16</v>
      </c>
    </row>
    <row r="1205">
      <c r="L1205" t="s">
        <v>1678</v>
      </c>
      <c r="M1205" s="4">
        <v>17</v>
      </c>
    </row>
    <row r="1206">
      <c r="L1206" t="s">
        <v>1704</v>
      </c>
      <c r="M1206" s="4">
        <v>18</v>
      </c>
    </row>
    <row r="1207">
      <c r="L1207" t="s">
        <v>1730</v>
      </c>
      <c r="M1207" s="4">
        <v>19</v>
      </c>
    </row>
    <row r="1208">
      <c r="L1208" t="s">
        <v>1755</v>
      </c>
      <c r="M1208" s="4">
        <v>20</v>
      </c>
    </row>
    <row r="1209">
      <c r="L1209" t="s">
        <v>1780</v>
      </c>
      <c r="M1209" s="4">
        <v>21</v>
      </c>
    </row>
    <row r="1210">
      <c r="L1210" t="s">
        <v>1803</v>
      </c>
      <c r="M1210" s="4">
        <v>22</v>
      </c>
    </row>
    <row r="1211">
      <c r="L1211" t="s">
        <v>1827</v>
      </c>
      <c r="M1211" s="4">
        <v>23</v>
      </c>
    </row>
    <row r="1212">
      <c r="L1212" t="s">
        <v>1850</v>
      </c>
      <c r="M1212" s="4">
        <v>24</v>
      </c>
    </row>
    <row r="1213">
      <c r="L1213" t="s">
        <v>1873</v>
      </c>
      <c r="M1213" s="4">
        <v>25</v>
      </c>
    </row>
    <row r="1214">
      <c r="L1214" t="s">
        <v>1895</v>
      </c>
      <c r="M1214" s="4">
        <v>26</v>
      </c>
    </row>
    <row r="1215">
      <c r="L1215" t="s">
        <v>1914</v>
      </c>
      <c r="M1215" s="4">
        <v>27</v>
      </c>
    </row>
    <row r="1216">
      <c r="L1216" t="s">
        <v>1933</v>
      </c>
      <c r="M1216" s="4">
        <v>28</v>
      </c>
    </row>
    <row r="1217">
      <c r="L1217" t="s">
        <v>1951</v>
      </c>
      <c r="M1217" s="4">
        <v>29</v>
      </c>
    </row>
    <row r="1218">
      <c r="L1218" t="s">
        <v>1969</v>
      </c>
      <c r="M1218" s="4">
        <v>30</v>
      </c>
    </row>
    <row r="1219">
      <c r="L1219" t="s">
        <v>1985</v>
      </c>
      <c r="M1219" s="4">
        <v>31</v>
      </c>
    </row>
    <row r="1220">
      <c r="L1220" t="s">
        <v>2001</v>
      </c>
      <c r="M1220" s="4">
        <v>32</v>
      </c>
    </row>
    <row r="1221">
      <c r="L1221" t="s">
        <v>2016</v>
      </c>
      <c r="M1221" s="4">
        <v>33</v>
      </c>
    </row>
    <row r="1222">
      <c r="L1222" t="s">
        <v>2032</v>
      </c>
      <c r="M1222" s="4">
        <v>34</v>
      </c>
    </row>
    <row r="1223">
      <c r="L1223" t="s">
        <v>2047</v>
      </c>
      <c r="M1223" s="4">
        <v>35</v>
      </c>
    </row>
    <row r="1224">
      <c r="L1224" t="s">
        <v>2061</v>
      </c>
      <c r="M1224" s="4">
        <v>36</v>
      </c>
    </row>
    <row r="1225">
      <c r="L1225" t="s">
        <v>2075</v>
      </c>
      <c r="M1225" s="4">
        <v>37</v>
      </c>
    </row>
    <row r="1226">
      <c r="L1226" t="s">
        <v>2088</v>
      </c>
      <c r="M1226" s="4">
        <v>38</v>
      </c>
    </row>
    <row r="1227">
      <c r="L1227" t="s">
        <v>2102</v>
      </c>
      <c r="M1227" s="4">
        <v>39</v>
      </c>
    </row>
    <row r="1228">
      <c r="L1228" t="s">
        <v>2115</v>
      </c>
      <c r="M1228" s="4">
        <v>40</v>
      </c>
    </row>
    <row r="1229">
      <c r="L1229" t="s">
        <v>2128</v>
      </c>
      <c r="M1229" s="4">
        <v>41</v>
      </c>
    </row>
    <row r="1230">
      <c r="L1230" t="s">
        <v>2139</v>
      </c>
      <c r="M1230" s="4">
        <v>42</v>
      </c>
    </row>
    <row r="1231">
      <c r="L1231" t="s">
        <v>2150</v>
      </c>
      <c r="M1231" s="4">
        <v>43</v>
      </c>
    </row>
    <row r="1232">
      <c r="L1232" t="s">
        <v>1329</v>
      </c>
      <c r="M1232" s="4">
        <v>44</v>
      </c>
    </row>
    <row r="1233">
      <c r="L1233" t="s">
        <v>2171</v>
      </c>
      <c r="M1233" s="4">
        <v>45</v>
      </c>
    </row>
    <row r="1234">
      <c r="L1234" t="s">
        <v>2182</v>
      </c>
      <c r="M1234" s="4">
        <v>46</v>
      </c>
    </row>
    <row r="1235">
      <c r="L1235" t="s">
        <v>2193</v>
      </c>
      <c r="M1235" s="4">
        <v>47</v>
      </c>
    </row>
    <row r="1236">
      <c r="L1236" t="s">
        <v>2203</v>
      </c>
      <c r="M1236" s="4">
        <v>48</v>
      </c>
    </row>
    <row r="1237">
      <c r="L1237" t="s">
        <v>2213</v>
      </c>
      <c r="M1237" s="4">
        <v>49</v>
      </c>
    </row>
    <row r="1238">
      <c r="L1238" t="s">
        <v>2223</v>
      </c>
      <c r="M1238" s="4">
        <v>50</v>
      </c>
    </row>
    <row r="1239">
      <c r="L1239" t="s">
        <v>2232</v>
      </c>
      <c r="M1239" s="4">
        <v>51</v>
      </c>
    </row>
    <row r="1240">
      <c r="L1240" t="s">
        <v>2240</v>
      </c>
      <c r="M1240" s="4">
        <v>52</v>
      </c>
    </row>
    <row r="1241">
      <c r="L1241" t="s">
        <v>2247</v>
      </c>
      <c r="M1241" s="4">
        <v>53</v>
      </c>
    </row>
    <row r="1242">
      <c r="L1242" t="s">
        <v>2254</v>
      </c>
      <c r="M1242" s="4">
        <v>54</v>
      </c>
    </row>
    <row r="1243">
      <c r="L1243" t="s">
        <v>2261</v>
      </c>
      <c r="M1243" s="4">
        <v>55</v>
      </c>
    </row>
    <row r="1244">
      <c r="L1244" t="s">
        <v>2268</v>
      </c>
      <c r="M1244" s="4">
        <v>56</v>
      </c>
    </row>
    <row r="1245">
      <c r="L1245" t="s">
        <v>2275</v>
      </c>
      <c r="M1245" s="4">
        <v>57</v>
      </c>
    </row>
    <row r="1246">
      <c r="L1246" t="s">
        <v>2282</v>
      </c>
      <c r="M1246" s="4">
        <v>58</v>
      </c>
    </row>
    <row r="1247">
      <c r="L1247" t="s">
        <v>2288</v>
      </c>
      <c r="M1247" s="4">
        <v>59</v>
      </c>
    </row>
    <row r="1248">
      <c r="L1248" t="s">
        <v>2295</v>
      </c>
      <c r="M1248" s="4">
        <v>60</v>
      </c>
    </row>
    <row r="1249">
      <c r="L1249" t="s">
        <v>1094</v>
      </c>
      <c r="M1249" s="4" t="s">
        <v>1108</v>
      </c>
    </row>
    <row r="1250">
      <c r="L1250" t="s">
        <v>1139</v>
      </c>
      <c r="M1250" s="4" t="s">
        <v>1154</v>
      </c>
    </row>
    <row r="1251">
      <c r="L1251" t="s">
        <v>1184</v>
      </c>
      <c r="M1251" s="4" t="s">
        <v>1198</v>
      </c>
    </row>
    <row r="1252">
      <c r="L1252" t="s">
        <v>1230</v>
      </c>
      <c r="M1252" s="4" t="s">
        <v>1243</v>
      </c>
    </row>
    <row r="1253">
      <c r="L1253" t="s">
        <v>1100</v>
      </c>
      <c r="M1253" s="4" t="s">
        <v>1108</v>
      </c>
    </row>
    <row r="1254">
      <c r="L1254" t="s">
        <v>1145</v>
      </c>
      <c r="M1254" s="4" t="s">
        <v>1154</v>
      </c>
    </row>
    <row r="1255">
      <c r="L1255" t="s">
        <v>1190</v>
      </c>
      <c r="M1255" s="4" t="s">
        <v>1198</v>
      </c>
    </row>
    <row r="1256">
      <c r="L1256" t="s">
        <v>1235</v>
      </c>
      <c r="M1256" s="4" t="s">
        <v>1243</v>
      </c>
    </row>
    <row r="1257">
      <c r="L1257" t="s">
        <v>1277</v>
      </c>
      <c r="M1257" s="4" t="s">
        <v>1286</v>
      </c>
    </row>
    <row r="1258">
      <c r="L1258" t="s">
        <v>1317</v>
      </c>
      <c r="M1258" s="4" t="s">
        <v>1325</v>
      </c>
    </row>
    <row r="1259">
      <c r="L1259" t="s">
        <v>1356</v>
      </c>
      <c r="M1259" s="4" t="s">
        <v>1365</v>
      </c>
    </row>
    <row r="1260">
      <c r="L1260" t="s">
        <v>1396</v>
      </c>
      <c r="M1260" s="4" t="s">
        <v>1404</v>
      </c>
    </row>
    <row r="1261">
      <c r="L1261" t="s">
        <v>1434</v>
      </c>
      <c r="M1261" s="4" t="s">
        <v>1442</v>
      </c>
    </row>
    <row r="1262">
      <c r="L1262" t="s">
        <v>1469</v>
      </c>
      <c r="M1262" s="4">
        <v>10</v>
      </c>
    </row>
    <row r="1263">
      <c r="L1263" t="s">
        <v>1502</v>
      </c>
      <c r="M1263" s="4">
        <v>11</v>
      </c>
    </row>
    <row r="1264">
      <c r="L1264" t="s">
        <v>1536</v>
      </c>
      <c r="M1264" s="4">
        <v>12</v>
      </c>
    </row>
    <row r="1265">
      <c r="L1265" t="s">
        <v>1567</v>
      </c>
      <c r="M1265" s="4">
        <v>13</v>
      </c>
    </row>
    <row r="1266">
      <c r="L1266" t="s">
        <v>1596</v>
      </c>
      <c r="M1266" s="4">
        <v>14</v>
      </c>
    </row>
    <row r="1267">
      <c r="L1267" t="s">
        <v>1626</v>
      </c>
      <c r="M1267" s="4">
        <v>15</v>
      </c>
    </row>
    <row r="1268">
      <c r="L1268" t="s">
        <v>1654</v>
      </c>
      <c r="M1268" s="4">
        <v>16</v>
      </c>
    </row>
    <row r="1269">
      <c r="L1269" t="s">
        <v>1680</v>
      </c>
      <c r="M1269" s="4">
        <v>17</v>
      </c>
    </row>
    <row r="1270">
      <c r="L1270" t="s">
        <v>1706</v>
      </c>
      <c r="M1270" s="4">
        <v>18</v>
      </c>
    </row>
    <row r="1271">
      <c r="L1271" t="s">
        <v>1732</v>
      </c>
      <c r="M1271" s="4">
        <v>19</v>
      </c>
    </row>
    <row r="1272">
      <c r="L1272" t="s">
        <v>1757</v>
      </c>
      <c r="M1272" s="4">
        <v>20</v>
      </c>
    </row>
    <row r="1273">
      <c r="L1273" t="s">
        <v>1782</v>
      </c>
      <c r="M1273" s="4">
        <v>21</v>
      </c>
    </row>
    <row r="1274">
      <c r="L1274" t="s">
        <v>1805</v>
      </c>
      <c r="M1274" s="4">
        <v>22</v>
      </c>
    </row>
    <row r="1275">
      <c r="L1275" t="s">
        <v>1829</v>
      </c>
      <c r="M1275" s="4">
        <v>23</v>
      </c>
    </row>
    <row r="1276">
      <c r="L1276" t="s">
        <v>1852</v>
      </c>
      <c r="M1276" s="4">
        <v>24</v>
      </c>
    </row>
    <row r="1277">
      <c r="L1277" t="s">
        <v>1875</v>
      </c>
      <c r="M1277" s="4">
        <v>25</v>
      </c>
    </row>
    <row r="1278">
      <c r="L1278" t="s">
        <v>1896</v>
      </c>
      <c r="M1278" s="4">
        <v>26</v>
      </c>
    </row>
    <row r="1279">
      <c r="L1279" t="s">
        <v>1916</v>
      </c>
      <c r="M1279" s="4">
        <v>27</v>
      </c>
    </row>
    <row r="1280">
      <c r="L1280" t="s">
        <v>1935</v>
      </c>
      <c r="M1280" s="4">
        <v>28</v>
      </c>
    </row>
    <row r="1281">
      <c r="L1281" t="s">
        <v>1953</v>
      </c>
      <c r="M1281" s="4">
        <v>29</v>
      </c>
    </row>
    <row r="1282">
      <c r="L1282" t="s">
        <v>1971</v>
      </c>
      <c r="M1282" s="4">
        <v>30</v>
      </c>
    </row>
    <row r="1283">
      <c r="L1283" t="s">
        <v>1987</v>
      </c>
      <c r="M1283" s="4">
        <v>31</v>
      </c>
    </row>
    <row r="1284">
      <c r="L1284" t="s">
        <v>2003</v>
      </c>
      <c r="M1284" s="4">
        <v>32</v>
      </c>
    </row>
    <row r="1285">
      <c r="L1285" t="s">
        <v>2018</v>
      </c>
      <c r="M1285" s="4">
        <v>33</v>
      </c>
    </row>
    <row r="1286">
      <c r="L1286" t="s">
        <v>2034</v>
      </c>
      <c r="M1286" s="4">
        <v>34</v>
      </c>
    </row>
    <row r="1287">
      <c r="L1287" t="s">
        <v>2049</v>
      </c>
      <c r="M1287" s="4">
        <v>35</v>
      </c>
    </row>
    <row r="1288">
      <c r="L1288" t="s">
        <v>2063</v>
      </c>
      <c r="M1288" s="4">
        <v>36</v>
      </c>
    </row>
    <row r="1289">
      <c r="L1289" t="s">
        <v>2077</v>
      </c>
      <c r="M1289" s="4">
        <v>37</v>
      </c>
    </row>
    <row r="1290">
      <c r="L1290" t="s">
        <v>2090</v>
      </c>
      <c r="M1290" s="4">
        <v>38</v>
      </c>
    </row>
    <row r="1291">
      <c r="L1291" t="s">
        <v>2104</v>
      </c>
      <c r="M1291" s="4">
        <v>39</v>
      </c>
    </row>
    <row r="1292">
      <c r="L1292" t="s">
        <v>2117</v>
      </c>
      <c r="M1292" s="4">
        <v>40</v>
      </c>
    </row>
    <row r="1293">
      <c r="L1293" t="s">
        <v>2130</v>
      </c>
      <c r="M1293" s="4">
        <v>41</v>
      </c>
    </row>
    <row r="1294">
      <c r="L1294" t="s">
        <v>2141</v>
      </c>
      <c r="M1294" s="4">
        <v>42</v>
      </c>
    </row>
    <row r="1295">
      <c r="L1295" t="s">
        <v>2152</v>
      </c>
      <c r="M1295" s="4">
        <v>43</v>
      </c>
    </row>
    <row r="1296">
      <c r="L1296" t="s">
        <v>2162</v>
      </c>
      <c r="M1296" s="4">
        <v>44</v>
      </c>
    </row>
    <row r="1297">
      <c r="L1297" t="s">
        <v>2173</v>
      </c>
      <c r="M1297" s="4">
        <v>45</v>
      </c>
    </row>
    <row r="1298">
      <c r="L1298" t="s">
        <v>2184</v>
      </c>
      <c r="M1298" s="4">
        <v>46</v>
      </c>
    </row>
    <row r="1299">
      <c r="L1299" t="s">
        <v>2195</v>
      </c>
      <c r="M1299" s="4">
        <v>47</v>
      </c>
    </row>
    <row r="1300">
      <c r="L1300" t="s">
        <v>2205</v>
      </c>
      <c r="M1300" s="4">
        <v>48</v>
      </c>
    </row>
    <row r="1301">
      <c r="L1301" t="s">
        <v>2215</v>
      </c>
      <c r="M1301" s="4">
        <v>49</v>
      </c>
    </row>
    <row r="1302">
      <c r="L1302" t="s">
        <v>1102</v>
      </c>
      <c r="M1302" s="4" t="s">
        <v>1108</v>
      </c>
    </row>
    <row r="1303">
      <c r="L1303" t="s">
        <v>1147</v>
      </c>
      <c r="M1303" s="4" t="s">
        <v>1154</v>
      </c>
    </row>
    <row r="1304">
      <c r="L1304" t="s">
        <v>1192</v>
      </c>
      <c r="M1304" s="4" t="s">
        <v>1198</v>
      </c>
    </row>
    <row r="1305">
      <c r="L1305" t="s">
        <v>1237</v>
      </c>
      <c r="M1305" s="4" t="s">
        <v>1243</v>
      </c>
    </row>
    <row r="1306">
      <c r="L1306" t="s">
        <v>1279</v>
      </c>
      <c r="M1306" s="4" t="s">
        <v>1286</v>
      </c>
    </row>
    <row r="1307">
      <c r="L1307" t="s">
        <v>1319</v>
      </c>
      <c r="M1307" s="4" t="s">
        <v>1325</v>
      </c>
    </row>
    <row r="1308">
      <c r="L1308" t="s">
        <v>1358</v>
      </c>
      <c r="M1308" s="4" t="s">
        <v>1365</v>
      </c>
    </row>
    <row r="1309">
      <c r="L1309" t="s">
        <v>1398</v>
      </c>
      <c r="M1309" s="4" t="s">
        <v>1404</v>
      </c>
    </row>
    <row r="1310">
      <c r="L1310" t="s">
        <v>1436</v>
      </c>
      <c r="M1310" s="4" t="s">
        <v>1442</v>
      </c>
    </row>
    <row r="1311">
      <c r="L1311" t="s">
        <v>1471</v>
      </c>
      <c r="M1311" s="4">
        <v>10</v>
      </c>
    </row>
    <row r="1312">
      <c r="L1312" t="s">
        <v>1504</v>
      </c>
      <c r="M1312" s="4">
        <v>11</v>
      </c>
    </row>
    <row r="1313">
      <c r="L1313" t="s">
        <v>1538</v>
      </c>
      <c r="M1313" s="4">
        <v>12</v>
      </c>
    </row>
    <row r="1314">
      <c r="L1314" t="s">
        <v>1569</v>
      </c>
      <c r="M1314" s="4">
        <v>13</v>
      </c>
    </row>
    <row r="1315">
      <c r="L1315" t="s">
        <v>1598</v>
      </c>
      <c r="M1315" s="4">
        <v>14</v>
      </c>
    </row>
    <row r="1316">
      <c r="L1316" t="s">
        <v>1627</v>
      </c>
      <c r="M1316" s="4">
        <v>15</v>
      </c>
    </row>
    <row r="1317">
      <c r="L1317" t="s">
        <v>1655</v>
      </c>
      <c r="M1317" s="4">
        <v>16</v>
      </c>
    </row>
    <row r="1318">
      <c r="L1318" t="s">
        <v>1681</v>
      </c>
      <c r="M1318" s="4">
        <v>17</v>
      </c>
    </row>
    <row r="1319">
      <c r="L1319" t="s">
        <v>1707</v>
      </c>
      <c r="M1319" s="4">
        <v>18</v>
      </c>
    </row>
    <row r="1320">
      <c r="L1320" t="s">
        <v>1733</v>
      </c>
      <c r="M1320" s="4">
        <v>19</v>
      </c>
    </row>
    <row r="1321">
      <c r="L1321" t="s">
        <v>1758</v>
      </c>
      <c r="M1321" s="4">
        <v>20</v>
      </c>
    </row>
    <row r="1322">
      <c r="L1322" t="s">
        <v>1783</v>
      </c>
      <c r="M1322" s="4">
        <v>21</v>
      </c>
    </row>
    <row r="1323">
      <c r="L1323" t="s">
        <v>1806</v>
      </c>
      <c r="M1323" s="4">
        <v>22</v>
      </c>
    </row>
    <row r="1324">
      <c r="L1324" t="s">
        <v>1830</v>
      </c>
      <c r="M1324" s="4">
        <v>23</v>
      </c>
    </row>
    <row r="1325">
      <c r="L1325" t="s">
        <v>1853</v>
      </c>
      <c r="M1325" s="4">
        <v>24</v>
      </c>
    </row>
    <row r="1326">
      <c r="L1326" t="s">
        <v>1876</v>
      </c>
      <c r="M1326" s="4">
        <v>25</v>
      </c>
    </row>
    <row r="1327">
      <c r="L1327" t="s">
        <v>1897</v>
      </c>
      <c r="M1327" s="4">
        <v>26</v>
      </c>
    </row>
    <row r="1328">
      <c r="L1328" t="s">
        <v>1917</v>
      </c>
      <c r="M1328" s="4">
        <v>27</v>
      </c>
    </row>
    <row r="1329">
      <c r="L1329" t="s">
        <v>1936</v>
      </c>
      <c r="M1329" s="4">
        <v>28</v>
      </c>
    </row>
    <row r="1330">
      <c r="L1330" t="s">
        <v>1954</v>
      </c>
      <c r="M1330" s="4">
        <v>29</v>
      </c>
    </row>
    <row r="1331">
      <c r="L1331" t="s">
        <v>1972</v>
      </c>
      <c r="M1331" s="4">
        <v>30</v>
      </c>
    </row>
    <row r="1332">
      <c r="L1332" t="s">
        <v>1988</v>
      </c>
      <c r="M1332" s="4">
        <v>31</v>
      </c>
    </row>
    <row r="1333">
      <c r="L1333" t="s">
        <v>2004</v>
      </c>
      <c r="M1333" s="4">
        <v>32</v>
      </c>
    </row>
    <row r="1334">
      <c r="L1334" t="s">
        <v>2019</v>
      </c>
      <c r="M1334" s="4">
        <v>33</v>
      </c>
    </row>
    <row r="1335">
      <c r="L1335" t="s">
        <v>2035</v>
      </c>
      <c r="M1335" s="4">
        <v>34</v>
      </c>
    </row>
    <row r="1336">
      <c r="L1336" t="s">
        <v>2050</v>
      </c>
      <c r="M1336" s="4">
        <v>35</v>
      </c>
    </row>
    <row r="1337">
      <c r="L1337" t="s">
        <v>2064</v>
      </c>
      <c r="M1337" s="4">
        <v>36</v>
      </c>
    </row>
    <row r="1338">
      <c r="L1338" t="s">
        <v>2078</v>
      </c>
      <c r="M1338" s="4">
        <v>37</v>
      </c>
    </row>
    <row r="1339">
      <c r="L1339" t="s">
        <v>2091</v>
      </c>
      <c r="M1339" s="4">
        <v>38</v>
      </c>
    </row>
    <row r="1340">
      <c r="L1340" t="s">
        <v>2105</v>
      </c>
      <c r="M1340" s="4">
        <v>39</v>
      </c>
    </row>
    <row r="1341">
      <c r="L1341" t="s">
        <v>2118</v>
      </c>
      <c r="M1341" s="4">
        <v>40</v>
      </c>
    </row>
    <row r="1342">
      <c r="L1342" t="s">
        <v>2131</v>
      </c>
      <c r="M1342" s="4">
        <v>41</v>
      </c>
    </row>
    <row r="1343">
      <c r="L1343" t="s">
        <v>2142</v>
      </c>
      <c r="M1343" s="4">
        <v>42</v>
      </c>
    </row>
    <row r="1344">
      <c r="L1344" t="s">
        <v>2153</v>
      </c>
      <c r="M1344" s="4">
        <v>43</v>
      </c>
    </row>
    <row r="1345">
      <c r="L1345" t="s">
        <v>2163</v>
      </c>
      <c r="M1345" s="4">
        <v>44</v>
      </c>
    </row>
    <row r="1346">
      <c r="L1346" t="s">
        <v>2174</v>
      </c>
      <c r="M1346" s="4">
        <v>45</v>
      </c>
    </row>
    <row r="1347">
      <c r="L1347" t="s">
        <v>2185</v>
      </c>
      <c r="M1347" s="4">
        <v>46</v>
      </c>
    </row>
    <row r="1348">
      <c r="L1348" t="s">
        <v>2196</v>
      </c>
      <c r="M1348" s="4">
        <v>47</v>
      </c>
    </row>
    <row r="1349">
      <c r="L1349" t="s">
        <v>2206</v>
      </c>
      <c r="M1349" s="4">
        <v>48</v>
      </c>
    </row>
    <row r="1350">
      <c r="L1350" t="s">
        <v>2216</v>
      </c>
      <c r="M1350" s="4">
        <v>49</v>
      </c>
    </row>
    <row r="1351">
      <c r="L1351" t="s">
        <v>2225</v>
      </c>
      <c r="M1351" s="4">
        <v>50</v>
      </c>
    </row>
    <row r="1352">
      <c r="L1352" t="s">
        <v>2233</v>
      </c>
      <c r="M1352" s="4">
        <v>51</v>
      </c>
    </row>
    <row r="1353">
      <c r="L1353" t="s">
        <v>2241</v>
      </c>
      <c r="M1353" s="4">
        <v>52</v>
      </c>
    </row>
    <row r="1354">
      <c r="L1354" t="s">
        <v>2248</v>
      </c>
      <c r="M1354" s="4">
        <v>53</v>
      </c>
    </row>
    <row r="1355">
      <c r="L1355" t="s">
        <v>2255</v>
      </c>
      <c r="M1355" s="4">
        <v>54</v>
      </c>
    </row>
    <row r="1356">
      <c r="L1356" t="s">
        <v>2262</v>
      </c>
      <c r="M1356" s="4">
        <v>55</v>
      </c>
    </row>
    <row r="1357">
      <c r="L1357" t="s">
        <v>2269</v>
      </c>
      <c r="M1357" s="4">
        <v>56</v>
      </c>
    </row>
    <row r="1358">
      <c r="L1358" t="s">
        <v>2276</v>
      </c>
      <c r="M1358" s="4">
        <v>57</v>
      </c>
    </row>
    <row r="1359">
      <c r="L1359" t="s">
        <v>2283</v>
      </c>
      <c r="M1359" s="4">
        <v>58</v>
      </c>
    </row>
    <row r="1360">
      <c r="L1360" t="s">
        <v>2289</v>
      </c>
      <c r="M1360" s="4">
        <v>59</v>
      </c>
    </row>
    <row r="1361">
      <c r="L1361" t="s">
        <v>2296</v>
      </c>
      <c r="M1361" s="4">
        <v>60</v>
      </c>
    </row>
    <row r="1362">
      <c r="L1362" t="s">
        <v>2301</v>
      </c>
      <c r="M1362" s="4">
        <v>61</v>
      </c>
    </row>
    <row r="1363">
      <c r="L1363" t="s">
        <v>2307</v>
      </c>
      <c r="M1363" s="4">
        <v>62</v>
      </c>
    </row>
    <row r="1364">
      <c r="L1364" t="s">
        <v>2313</v>
      </c>
      <c r="M1364" s="4">
        <v>63</v>
      </c>
    </row>
    <row r="1365">
      <c r="L1365" t="s">
        <v>2318</v>
      </c>
      <c r="M1365" s="4">
        <v>64</v>
      </c>
    </row>
    <row r="1366">
      <c r="L1366" t="s">
        <v>2324</v>
      </c>
      <c r="M1366" s="4">
        <v>65</v>
      </c>
    </row>
    <row r="1367">
      <c r="L1367" t="s">
        <v>2330</v>
      </c>
      <c r="M1367" s="4">
        <v>66</v>
      </c>
    </row>
    <row r="1368">
      <c r="L1368" t="s">
        <v>2335</v>
      </c>
      <c r="M1368" s="4">
        <v>67</v>
      </c>
    </row>
    <row r="1369">
      <c r="L1369" t="s">
        <v>2341</v>
      </c>
      <c r="M1369" s="4">
        <v>68</v>
      </c>
    </row>
    <row r="1370">
      <c r="L1370" t="s">
        <v>2346</v>
      </c>
      <c r="M1370" s="4">
        <v>69</v>
      </c>
    </row>
    <row r="1371">
      <c r="L1371" t="s">
        <v>2352</v>
      </c>
      <c r="M1371" s="4">
        <v>70</v>
      </c>
    </row>
    <row r="1372">
      <c r="L1372" t="s">
        <v>2358</v>
      </c>
      <c r="M1372" s="4">
        <v>71</v>
      </c>
    </row>
    <row r="1373">
      <c r="L1373" t="s">
        <v>2363</v>
      </c>
      <c r="M1373" s="4">
        <v>72</v>
      </c>
    </row>
    <row r="1374">
      <c r="L1374" t="s">
        <v>2369</v>
      </c>
      <c r="M1374" s="4">
        <v>73</v>
      </c>
    </row>
    <row r="1375">
      <c r="L1375" t="s">
        <v>2375</v>
      </c>
      <c r="M1375" s="4">
        <v>74</v>
      </c>
    </row>
    <row r="1376">
      <c r="L1376" t="s">
        <v>2381</v>
      </c>
      <c r="M1376" s="4">
        <v>75</v>
      </c>
    </row>
    <row r="1377">
      <c r="L1377" t="s">
        <v>2387</v>
      </c>
      <c r="M1377" s="4">
        <v>76</v>
      </c>
    </row>
    <row r="1378">
      <c r="L1378" t="s">
        <v>2393</v>
      </c>
      <c r="M1378" s="4">
        <v>77</v>
      </c>
    </row>
    <row r="1379">
      <c r="L1379" t="s">
        <v>1099</v>
      </c>
      <c r="M1379" s="4" t="s">
        <v>2849</v>
      </c>
    </row>
    <row r="1380">
      <c r="L1380" t="s">
        <v>1144</v>
      </c>
      <c r="M1380" s="4" t="s">
        <v>2850</v>
      </c>
    </row>
    <row r="1381">
      <c r="L1381" t="s">
        <v>2851</v>
      </c>
      <c r="M1381" s="4" t="s">
        <v>2852</v>
      </c>
    </row>
    <row r="1382">
      <c r="L1382" t="s">
        <v>1024</v>
      </c>
      <c r="M1382" s="4" t="s">
        <v>2853</v>
      </c>
    </row>
    <row r="1383">
      <c r="L1383" t="s">
        <v>1103</v>
      </c>
      <c r="M1383" s="4" t="s">
        <v>2854</v>
      </c>
    </row>
    <row r="1384">
      <c r="L1384" t="s">
        <v>1148</v>
      </c>
      <c r="M1384" s="4" t="s">
        <v>2855</v>
      </c>
    </row>
    <row r="1385">
      <c r="L1385" t="s">
        <v>1193</v>
      </c>
      <c r="M1385" s="4" t="s">
        <v>2856</v>
      </c>
    </row>
    <row r="1386">
      <c r="L1386" t="s">
        <v>1238</v>
      </c>
      <c r="M1386" s="4" t="s">
        <v>2857</v>
      </c>
    </row>
    <row r="1387">
      <c r="L1387" t="s">
        <v>1280</v>
      </c>
      <c r="M1387" s="4" t="s">
        <v>2858</v>
      </c>
    </row>
    <row r="1388">
      <c r="L1388" t="s">
        <v>1320</v>
      </c>
      <c r="M1388" s="4" t="s">
        <v>2859</v>
      </c>
    </row>
    <row r="1389">
      <c r="L1389" t="s">
        <v>1359</v>
      </c>
      <c r="M1389" s="4" t="s">
        <v>2860</v>
      </c>
    </row>
    <row r="1390">
      <c r="L1390" t="s">
        <v>1399</v>
      </c>
      <c r="M1390" s="4" t="s">
        <v>2861</v>
      </c>
    </row>
    <row r="1391">
      <c r="L1391" t="s">
        <v>1437</v>
      </c>
      <c r="M1391" s="4" t="s">
        <v>2862</v>
      </c>
    </row>
    <row r="1392">
      <c r="L1392" t="s">
        <v>1472</v>
      </c>
      <c r="M1392" s="4" t="s">
        <v>2863</v>
      </c>
    </row>
    <row r="1393">
      <c r="L1393" t="s">
        <v>1505</v>
      </c>
      <c r="M1393" s="4" t="s">
        <v>2864</v>
      </c>
    </row>
    <row r="1394">
      <c r="L1394" t="s">
        <v>1539</v>
      </c>
      <c r="M1394" s="4" t="s">
        <v>2865</v>
      </c>
    </row>
    <row r="1395">
      <c r="L1395" t="s">
        <v>1570</v>
      </c>
      <c r="M1395" s="4" t="s">
        <v>2866</v>
      </c>
    </row>
    <row r="1396">
      <c r="L1396" t="s">
        <v>1599</v>
      </c>
      <c r="M1396" s="4" t="s">
        <v>2867</v>
      </c>
    </row>
    <row r="1397">
      <c r="L1397" t="s">
        <v>1628</v>
      </c>
      <c r="M1397" s="4" t="s">
        <v>2868</v>
      </c>
    </row>
    <row r="1398">
      <c r="L1398" t="s">
        <v>1656</v>
      </c>
      <c r="M1398" s="4" t="s">
        <v>2869</v>
      </c>
    </row>
    <row r="1399">
      <c r="L1399" t="s">
        <v>2870</v>
      </c>
      <c r="M1399" s="4" t="s">
        <v>2871</v>
      </c>
    </row>
    <row r="1400">
      <c r="L1400" t="s">
        <v>1708</v>
      </c>
      <c r="M1400" s="4" t="s">
        <v>2872</v>
      </c>
    </row>
    <row r="1401">
      <c r="L1401" t="s">
        <v>1734</v>
      </c>
      <c r="M1401" s="4" t="s">
        <v>2873</v>
      </c>
    </row>
    <row r="1402">
      <c r="L1402" t="s">
        <v>1759</v>
      </c>
      <c r="M1402" s="4" t="s">
        <v>2874</v>
      </c>
    </row>
    <row r="1403">
      <c r="L1403" t="s">
        <v>1784</v>
      </c>
      <c r="M1403" s="4" t="s">
        <v>2875</v>
      </c>
    </row>
    <row r="1404">
      <c r="L1404" t="s">
        <v>1807</v>
      </c>
      <c r="M1404" s="4" t="s">
        <v>2876</v>
      </c>
    </row>
    <row r="1405">
      <c r="L1405" t="s">
        <v>1831</v>
      </c>
      <c r="M1405" s="4" t="s">
        <v>2877</v>
      </c>
    </row>
    <row r="1406">
      <c r="L1406" t="s">
        <v>1854</v>
      </c>
      <c r="M1406" s="4" t="s">
        <v>2878</v>
      </c>
    </row>
    <row r="1407">
      <c r="L1407" t="s">
        <v>1877</v>
      </c>
      <c r="M1407" s="4" t="s">
        <v>2879</v>
      </c>
    </row>
    <row r="1408">
      <c r="L1408" t="s">
        <v>1898</v>
      </c>
      <c r="M1408" s="4" t="s">
        <v>2880</v>
      </c>
    </row>
    <row r="1409">
      <c r="L1409" t="s">
        <v>1918</v>
      </c>
      <c r="M1409" s="4" t="s">
        <v>2881</v>
      </c>
    </row>
    <row r="1410">
      <c r="L1410" t="s">
        <v>1105</v>
      </c>
      <c r="M1410" s="4" t="s">
        <v>2882</v>
      </c>
    </row>
    <row r="1411">
      <c r="L1411" t="s">
        <v>1150</v>
      </c>
      <c r="M1411" s="4" t="s">
        <v>604</v>
      </c>
    </row>
    <row r="1412">
      <c r="L1412" t="s">
        <v>1195</v>
      </c>
      <c r="M1412" s="4" t="s">
        <v>616</v>
      </c>
    </row>
    <row r="1413">
      <c r="L1413" t="s">
        <v>1240</v>
      </c>
      <c r="M1413" s="4" t="s">
        <v>2883</v>
      </c>
    </row>
    <row r="1414">
      <c r="L1414" t="s">
        <v>1282</v>
      </c>
      <c r="M1414" s="4" t="s">
        <v>2884</v>
      </c>
    </row>
    <row r="1415">
      <c r="L1415" t="s">
        <v>1322</v>
      </c>
      <c r="M1415" s="4" t="s">
        <v>854</v>
      </c>
    </row>
    <row r="1416">
      <c r="L1416" t="s">
        <v>1361</v>
      </c>
      <c r="M1416" s="4" t="s">
        <v>2578</v>
      </c>
    </row>
    <row r="1417">
      <c r="L1417" t="s">
        <v>1401</v>
      </c>
      <c r="M1417" s="4" t="s">
        <v>2579</v>
      </c>
    </row>
    <row r="1418">
      <c r="L1418" t="s">
        <v>1439</v>
      </c>
      <c r="M1418" s="4" t="s">
        <v>2885</v>
      </c>
    </row>
    <row r="1419">
      <c r="L1419" t="s">
        <v>1474</v>
      </c>
      <c r="M1419" s="4" t="s">
        <v>707</v>
      </c>
    </row>
    <row r="1420">
      <c r="L1420" t="s">
        <v>1507</v>
      </c>
      <c r="M1420" s="4" t="s">
        <v>2589</v>
      </c>
    </row>
    <row r="1421">
      <c r="L1421" t="s">
        <v>1541</v>
      </c>
      <c r="M1421" s="4" t="s">
        <v>2886</v>
      </c>
    </row>
    <row r="1422">
      <c r="L1422" t="s">
        <v>1572</v>
      </c>
      <c r="M1422" s="4" t="s">
        <v>2887</v>
      </c>
    </row>
    <row r="1423">
      <c r="L1423" t="s">
        <v>1601</v>
      </c>
      <c r="M1423" s="4" t="s">
        <v>2888</v>
      </c>
    </row>
    <row r="1424">
      <c r="L1424" t="s">
        <v>1630</v>
      </c>
      <c r="M1424" s="4" t="s">
        <v>2889</v>
      </c>
    </row>
    <row r="1425">
      <c r="L1425" t="s">
        <v>1658</v>
      </c>
      <c r="M1425" s="4" t="s">
        <v>780</v>
      </c>
    </row>
    <row r="1426">
      <c r="L1426" t="s">
        <v>1684</v>
      </c>
      <c r="M1426" s="4" t="s">
        <v>819</v>
      </c>
    </row>
    <row r="1427">
      <c r="L1427" t="s">
        <v>1710</v>
      </c>
      <c r="M1427" s="4" t="s">
        <v>769</v>
      </c>
    </row>
    <row r="1428">
      <c r="L1428" t="s">
        <v>1736</v>
      </c>
      <c r="M1428" s="4" t="s">
        <v>2890</v>
      </c>
    </row>
    <row r="1429">
      <c r="L1429" t="s">
        <v>1761</v>
      </c>
      <c r="M1429" s="4" t="s">
        <v>2662</v>
      </c>
    </row>
    <row r="1430">
      <c r="L1430" t="s">
        <v>1786</v>
      </c>
      <c r="M1430" s="4" t="s">
        <v>2599</v>
      </c>
    </row>
    <row r="1431">
      <c r="L1431" t="s">
        <v>1809</v>
      </c>
      <c r="M1431" s="4" t="s">
        <v>921</v>
      </c>
    </row>
    <row r="1432">
      <c r="L1432" t="s">
        <v>1833</v>
      </c>
      <c r="M1432" s="4" t="s">
        <v>938</v>
      </c>
    </row>
    <row r="1433">
      <c r="L1433" t="s">
        <v>1856</v>
      </c>
      <c r="M1433" s="4" t="s">
        <v>949</v>
      </c>
    </row>
    <row r="1434">
      <c r="L1434" t="s">
        <v>1879</v>
      </c>
      <c r="M1434" s="4" t="s">
        <v>2691</v>
      </c>
    </row>
    <row r="1435">
      <c r="L1435" t="s">
        <v>1900</v>
      </c>
      <c r="M1435" s="4" t="s">
        <v>2692</v>
      </c>
    </row>
    <row r="1436">
      <c r="L1436" t="s">
        <v>1920</v>
      </c>
      <c r="M1436" s="4" t="s">
        <v>2693</v>
      </c>
    </row>
    <row r="1437">
      <c r="L1437" t="s">
        <v>1938</v>
      </c>
      <c r="M1437" s="4" t="s">
        <v>2891</v>
      </c>
    </row>
    <row r="1438">
      <c r="L1438" t="s">
        <v>1956</v>
      </c>
      <c r="M1438" s="4" t="s">
        <v>2353</v>
      </c>
    </row>
    <row r="1439">
      <c r="L1439" t="s">
        <v>1247</v>
      </c>
      <c r="M1439" s="4" t="s">
        <v>915</v>
      </c>
    </row>
    <row r="1440">
      <c r="L1440" t="s">
        <v>1990</v>
      </c>
      <c r="M1440" s="4" t="s">
        <v>2892</v>
      </c>
    </row>
    <row r="1441">
      <c r="L1441" t="s">
        <v>2006</v>
      </c>
      <c r="M1441" s="4" t="s">
        <v>2893</v>
      </c>
    </row>
    <row r="1442">
      <c r="L1442" t="s">
        <v>2021</v>
      </c>
      <c r="M1442" s="4" t="s">
        <v>2502</v>
      </c>
    </row>
    <row r="1443">
      <c r="L1443" t="s">
        <v>2037</v>
      </c>
      <c r="M1443" s="4" t="s">
        <v>2605</v>
      </c>
    </row>
    <row r="1444">
      <c r="L1444" t="s">
        <v>2052</v>
      </c>
      <c r="M1444" s="4" t="s">
        <v>2894</v>
      </c>
    </row>
    <row r="1445">
      <c r="L1445" t="s">
        <v>2066</v>
      </c>
      <c r="M1445" s="4" t="s">
        <v>2895</v>
      </c>
    </row>
    <row r="1446">
      <c r="L1446" t="s">
        <v>2080</v>
      </c>
      <c r="M1446" s="4" t="s">
        <v>2896</v>
      </c>
    </row>
    <row r="1447">
      <c r="L1447" t="s">
        <v>2093</v>
      </c>
      <c r="M1447" s="4" t="s">
        <v>2897</v>
      </c>
    </row>
    <row r="1448">
      <c r="L1448" t="s">
        <v>2107</v>
      </c>
      <c r="M1448" s="4" t="s">
        <v>2898</v>
      </c>
    </row>
    <row r="1449">
      <c r="L1449" t="s">
        <v>2119</v>
      </c>
      <c r="M1449" s="4" t="s">
        <v>2899</v>
      </c>
    </row>
    <row r="1450">
      <c r="L1450" t="s">
        <v>2132</v>
      </c>
      <c r="M1450" s="4" t="s">
        <v>2608</v>
      </c>
    </row>
    <row r="1451">
      <c r="L1451" t="s">
        <v>2143</v>
      </c>
      <c r="M1451" s="4" t="s">
        <v>2364</v>
      </c>
    </row>
    <row r="1452">
      <c r="L1452" t="s">
        <v>2154</v>
      </c>
      <c r="M1452" s="4" t="s">
        <v>2388</v>
      </c>
    </row>
    <row r="1453">
      <c r="L1453" t="s">
        <v>2164</v>
      </c>
      <c r="M1453" s="4" t="s">
        <v>2706</v>
      </c>
    </row>
    <row r="1454">
      <c r="L1454" t="s">
        <v>2175</v>
      </c>
      <c r="M1454" s="4" t="s">
        <v>2415</v>
      </c>
    </row>
    <row r="1455">
      <c r="L1455" t="s">
        <v>2186</v>
      </c>
      <c r="M1455" s="4" t="s">
        <v>2900</v>
      </c>
    </row>
    <row r="1456">
      <c r="L1456" t="s">
        <v>2197</v>
      </c>
      <c r="M1456" s="4" t="s">
        <v>1031</v>
      </c>
    </row>
    <row r="1457">
      <c r="L1457" t="s">
        <v>2207</v>
      </c>
      <c r="M1457" s="4" t="s">
        <v>2901</v>
      </c>
    </row>
    <row r="1458">
      <c r="L1458" t="s">
        <v>2217</v>
      </c>
      <c r="M1458" s="4" t="s">
        <v>2902</v>
      </c>
    </row>
    <row r="1459">
      <c r="L1459" t="s">
        <v>2226</v>
      </c>
      <c r="M1459" s="4" t="s">
        <v>1043</v>
      </c>
    </row>
    <row r="1460">
      <c r="L1460" t="s">
        <v>2234</v>
      </c>
      <c r="M1460" s="4" t="s">
        <v>2721</v>
      </c>
    </row>
    <row r="1461">
      <c r="L1461" t="s">
        <v>2242</v>
      </c>
      <c r="M1461" s="4" t="s">
        <v>2723</v>
      </c>
    </row>
    <row r="1462">
      <c r="L1462" t="s">
        <v>2249</v>
      </c>
      <c r="M1462" s="4" t="s">
        <v>2120</v>
      </c>
    </row>
    <row r="1463">
      <c r="L1463" t="s">
        <v>2256</v>
      </c>
      <c r="M1463" s="4" t="s">
        <v>2624</v>
      </c>
    </row>
    <row r="1464">
      <c r="L1464" t="s">
        <v>2263</v>
      </c>
      <c r="M1464" s="4" t="s">
        <v>2903</v>
      </c>
    </row>
    <row r="1465">
      <c r="L1465" t="s">
        <v>2270</v>
      </c>
      <c r="M1465" s="4" t="s">
        <v>2904</v>
      </c>
    </row>
    <row r="1466">
      <c r="L1466" t="s">
        <v>1106</v>
      </c>
      <c r="M1466" s="4" t="s">
        <v>2905</v>
      </c>
    </row>
    <row r="1467">
      <c r="L1467" t="s">
        <v>1151</v>
      </c>
      <c r="M1467" s="4" t="s">
        <v>2906</v>
      </c>
    </row>
    <row r="1468">
      <c r="L1468" t="s">
        <v>1196</v>
      </c>
      <c r="M1468" s="4" t="s">
        <v>2907</v>
      </c>
    </row>
    <row r="1469">
      <c r="L1469" t="s">
        <v>1241</v>
      </c>
      <c r="M1469" s="4" t="s">
        <v>2908</v>
      </c>
    </row>
    <row r="1470">
      <c r="L1470" t="s">
        <v>1283</v>
      </c>
      <c r="M1470" s="4" t="s">
        <v>2909</v>
      </c>
    </row>
    <row r="1471">
      <c r="L1471" t="s">
        <v>1323</v>
      </c>
      <c r="M1471" s="4" t="s">
        <v>2910</v>
      </c>
    </row>
    <row r="1472">
      <c r="L1472" t="s">
        <v>1362</v>
      </c>
      <c r="M1472" s="4" t="s">
        <v>2911</v>
      </c>
    </row>
    <row r="1473">
      <c r="L1473" t="s">
        <v>1402</v>
      </c>
      <c r="M1473" s="4" t="s">
        <v>2912</v>
      </c>
    </row>
    <row r="1474">
      <c r="L1474" t="s">
        <v>1440</v>
      </c>
      <c r="M1474" s="4" t="s">
        <v>2913</v>
      </c>
    </row>
    <row r="1475">
      <c r="L1475" t="s">
        <v>1419</v>
      </c>
      <c r="M1475" s="4" t="s">
        <v>2325</v>
      </c>
    </row>
    <row r="1476">
      <c r="L1476" t="s">
        <v>1508</v>
      </c>
      <c r="M1476" s="4" t="s">
        <v>2914</v>
      </c>
    </row>
    <row r="1477">
      <c r="L1477" t="s">
        <v>1542</v>
      </c>
      <c r="M1477" s="4" t="s">
        <v>2915</v>
      </c>
    </row>
    <row r="1478">
      <c r="L1478" t="s">
        <v>1573</v>
      </c>
      <c r="M1478" s="4" t="s">
        <v>2916</v>
      </c>
    </row>
    <row r="1479">
      <c r="L1479" t="s">
        <v>1602</v>
      </c>
      <c r="M1479" s="4" t="s">
        <v>2917</v>
      </c>
    </row>
    <row r="1480">
      <c r="L1480" t="s">
        <v>1631</v>
      </c>
      <c r="M1480" s="4" t="s">
        <v>2918</v>
      </c>
    </row>
    <row r="1481">
      <c r="L1481" t="s">
        <v>1659</v>
      </c>
      <c r="M1481" s="4" t="s">
        <v>2919</v>
      </c>
    </row>
    <row r="1482">
      <c r="L1482" t="s">
        <v>1685</v>
      </c>
      <c r="M1482" s="4" t="s">
        <v>2502</v>
      </c>
    </row>
    <row r="1483">
      <c r="L1483" t="s">
        <v>1711</v>
      </c>
      <c r="M1483" s="4" t="s">
        <v>2920</v>
      </c>
    </row>
    <row r="1484">
      <c r="L1484" t="s">
        <v>1737</v>
      </c>
      <c r="M1484" s="4" t="s">
        <v>2921</v>
      </c>
    </row>
    <row r="1485">
      <c r="L1485" t="s">
        <v>1762</v>
      </c>
      <c r="M1485" s="4" t="s">
        <v>2922</v>
      </c>
    </row>
    <row r="1486">
      <c r="L1486" t="s">
        <v>1787</v>
      </c>
      <c r="M1486" s="4" t="s">
        <v>2923</v>
      </c>
    </row>
    <row r="1487">
      <c r="L1487" t="s">
        <v>1810</v>
      </c>
      <c r="M1487" s="4" t="s">
        <v>2924</v>
      </c>
    </row>
    <row r="1488">
      <c r="L1488" t="s">
        <v>1834</v>
      </c>
      <c r="M1488" s="4" t="s">
        <v>2925</v>
      </c>
    </row>
    <row r="1489">
      <c r="L1489" t="s">
        <v>1857</v>
      </c>
      <c r="M1489" s="4" t="s">
        <v>2926</v>
      </c>
    </row>
    <row r="1490">
      <c r="L1490" t="s">
        <v>1097</v>
      </c>
      <c r="M1490" s="4" t="s">
        <v>2927</v>
      </c>
    </row>
    <row r="1491">
      <c r="M1491" s="4" t="s">
        <v>2928</v>
      </c>
    </row>
    <row r="1492">
      <c r="M1492" s="4" t="s">
        <v>2929</v>
      </c>
    </row>
    <row r="1493">
      <c r="M1493" s="4" t="s">
        <v>2930</v>
      </c>
    </row>
    <row r="1494">
      <c r="M1494" s="4" t="s">
        <v>2891</v>
      </c>
    </row>
    <row r="1495">
      <c r="L1495" t="s">
        <v>1142</v>
      </c>
      <c r="M1495" s="4" t="s">
        <v>2892</v>
      </c>
    </row>
    <row r="1496">
      <c r="M1496" s="4" t="s">
        <v>2931</v>
      </c>
    </row>
    <row r="1497">
      <c r="L1497" t="s">
        <v>1187</v>
      </c>
      <c r="M1497" s="4" t="s">
        <v>2503</v>
      </c>
    </row>
    <row r="1498">
      <c r="L1498" t="s">
        <v>1233</v>
      </c>
      <c r="M1498" s="4" t="s">
        <v>2621</v>
      </c>
    </row>
  </sheetData>
  <sheetProtection sheet="1"/>
  <pageMargins left="0.5118110236220472" right="0.7086614173228346" top="0.5905511811023622" bottom="0.7086614173228346" header="0.31496062992125984" footer="0.31496062992125984"/>
  <ignoredErrors>
    <ignoredError numberStoredAsText="1" sqref="A1:CK1498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X30"/>
  <sheetViews>
    <sheetView workbookViewId="0" rightToLeft="0"/>
  </sheetViews>
  <sheetData>
    <row r="1" ht="15.9" customHeight="1"/>
    <row r="2" ht="26.25" customHeight="1">
      <c r="B2" t="s">
        <v>0</v>
      </c>
      <c r="F2" t="s">
        <v>2932</v>
      </c>
      <c r="O2" t="s">
        <v>2</v>
      </c>
    </row>
    <row r="3">
      <c r="B3" t="s">
        <v>3</v>
      </c>
      <c r="O3" t="s">
        <v>5</v>
      </c>
    </row>
    <row r="4">
      <c r="B4" t="s">
        <f>Summary!B4</f>
        <v>6</v>
      </c>
    </row>
    <row r="5" ht="17.1" customHeight="1">
      <c r="B5" t="s">
        <v>103</v>
      </c>
      <c r="E5" s="4" t="s">
        <f>Summary!$C5</f>
        <v>8</v>
      </c>
      <c r="F5" t="s">
        <v>258</v>
      </c>
      <c r="I5" s="4" t="s">
        <f>Summary!$I5</f>
        <v>10</v>
      </c>
      <c r="L5" t="s">
        <v>2933</v>
      </c>
      <c r="O5" s="4" t="s">
        <f>Summary!$M5</f>
        <v>12</v>
      </c>
    </row>
    <row r="6" ht="17.1" customHeight="1">
      <c r="B6" t="s">
        <v>13</v>
      </c>
      <c r="E6" s="4" t="s">
        <f>Summary!$C6</f>
        <v>14</v>
      </c>
      <c r="F6" t="s">
        <v>15</v>
      </c>
      <c r="I6" t="s">
        <f>Summary!$I6</f>
        <v>16</v>
      </c>
      <c r="L6" t="s">
        <v>2934</v>
      </c>
      <c r="O6" s="4">
        <f>Summary!$M6</f>
        <v>1</v>
      </c>
    </row>
    <row r="7" ht="17.1" customHeight="1">
      <c r="B7" t="s">
        <v>18</v>
      </c>
      <c r="E7" s="4" t="s">
        <f>Summary!$C7</f>
        <v>19</v>
      </c>
      <c r="F7" t="s">
        <v>20</v>
      </c>
      <c r="I7" s="4" t="s">
        <f>Summary!$I7</f>
        <v>21</v>
      </c>
      <c r="L7" t="s">
        <v>2935</v>
      </c>
      <c r="O7" s="4" t="s">
        <f>Summary!$M7</f>
        <v>23</v>
      </c>
    </row>
    <row r="8" ht="16.5" customHeight="1">
      <c r="B8" t="s">
        <v>2936</v>
      </c>
      <c r="E8" s="1">
        <f>Summary!$C8</f>
        <v>42782</v>
      </c>
      <c r="F8" t="s">
        <v>25</v>
      </c>
      <c r="I8" t="s">
        <f>Summary!$I8</f>
        <v>26</v>
      </c>
      <c r="L8" t="s">
        <v>2937</v>
      </c>
      <c r="O8" t="s">
        <v>2938</v>
      </c>
    </row>
    <row r="9" ht="12" customHeight="1"/>
    <row r="10" ht="15" customHeight="1">
      <c r="G10" t="s">
        <v>2939</v>
      </c>
      <c r="N10" t="s">
        <v>2940</v>
      </c>
    </row>
    <row r="11" ht="165" customHeight="1">
      <c r="B11" t="s">
        <v>2937</v>
      </c>
      <c r="C11" t="s">
        <v>2941</v>
      </c>
      <c r="D11" t="s">
        <v>2942</v>
      </c>
      <c r="E11" t="s">
        <v>2943</v>
      </c>
      <c r="F11" t="s">
        <v>2944</v>
      </c>
      <c r="G11" t="s">
        <v>2945</v>
      </c>
      <c r="H11" t="s">
        <v>2946</v>
      </c>
      <c r="I11" t="s">
        <v>2947</v>
      </c>
      <c r="J11" t="s">
        <v>2948</v>
      </c>
      <c r="K11" t="s">
        <v>2949</v>
      </c>
      <c r="L11" t="s">
        <v>2950</v>
      </c>
      <c r="M11" t="s">
        <v>2951</v>
      </c>
      <c r="N11" t="s">
        <v>2952</v>
      </c>
      <c r="O11" t="s">
        <v>2953</v>
      </c>
      <c r="P11" t="s">
        <v>2954</v>
      </c>
      <c r="Q11" t="s">
        <v>2955</v>
      </c>
      <c r="R11" t="s">
        <v>2956</v>
      </c>
      <c r="S11" t="s">
        <v>2957</v>
      </c>
      <c r="T11" t="s">
        <v>2958</v>
      </c>
    </row>
    <row r="12" ht="26.100000000000005" customHeight="1">
      <c r="B12" s="4" t="s">
        <v>2938</v>
      </c>
      <c r="C12" s="4" t="s">
        <v>2959</v>
      </c>
      <c r="I12" s="12">
        <f>G12*H12</f>
        <v>0</v>
      </c>
      <c r="S12" t="s">
        <f>IF(ISBLANK(Q12), "", VLOOKUP(Q12,'Assumptions sheet SBM'!$L$8:$M$1498,2,FALSE))</f>
        <v>287</v>
      </c>
      <c r="T12" t="s">
        <f>IF(ISBLANK(R12), "", VLOOKUP(R12,'Assumptions sheet SBM'!E$8:F$85,2))</f>
        <v>287</v>
      </c>
    </row>
    <row r="13" ht="26.100000000000005" customHeight="1">
      <c r="B13" s="4" t="s">
        <v>2938</v>
      </c>
      <c r="C13" s="4" t="s">
        <v>2960</v>
      </c>
      <c r="I13" s="12">
        <f>G13*H13</f>
        <v>0</v>
      </c>
      <c r="S13" t="s">
        <f>IF(ISBLANK(Q13), "", VLOOKUP(Q13,'Assumptions sheet SBM'!$L$8:$M$1498,2,FALSE))</f>
        <v>287</v>
      </c>
      <c r="T13" t="s">
        <f>IF(ISBLANK(R13), "", VLOOKUP(R13,'Assumptions sheet SBM'!E$8:F$85,2))</f>
        <v>287</v>
      </c>
    </row>
    <row r="14" ht="26.100000000000005" customHeight="1">
      <c r="B14" s="4" t="s">
        <v>2938</v>
      </c>
      <c r="C14" s="4" t="s">
        <v>2961</v>
      </c>
      <c r="I14" s="12">
        <f>G14*H14</f>
        <v>0</v>
      </c>
      <c r="S14" t="s">
        <f>IF(ISBLANK(Q14), "", VLOOKUP(Q14,'Assumptions sheet SBM'!$L$8:$M$1498,2,FALSE))</f>
        <v>287</v>
      </c>
      <c r="T14" t="s">
        <f>IF(ISBLANK(R14), "", VLOOKUP(R14,'Assumptions sheet SBM'!E$8:F$85,2))</f>
        <v>287</v>
      </c>
    </row>
    <row r="15" ht="26.100000000000005" customHeight="1">
      <c r="B15" s="4" t="s">
        <v>2938</v>
      </c>
      <c r="C15" s="4" t="s">
        <v>2962</v>
      </c>
      <c r="I15" s="12">
        <f>G15*H15</f>
        <v>0</v>
      </c>
      <c r="S15" t="s">
        <f>IF(ISBLANK(Q15), "", VLOOKUP(Q15,'Assumptions sheet SBM'!$L$8:$M$1498,2,FALSE))</f>
        <v>287</v>
      </c>
      <c r="T15" t="s">
        <f>IF(ISBLANK(R15), "", VLOOKUP(R15,'Assumptions sheet SBM'!E$8:F$85,2))</f>
        <v>287</v>
      </c>
    </row>
    <row r="16" ht="26.100000000000005" customHeight="1">
      <c r="B16" s="4" t="s">
        <v>2938</v>
      </c>
      <c r="C16" s="4" t="s">
        <v>2963</v>
      </c>
      <c r="I16" s="12">
        <f>G16*H16</f>
        <v>0</v>
      </c>
      <c r="S16" t="s">
        <f>IF(ISBLANK(Q16), "", VLOOKUP(Q16,'Assumptions sheet SBM'!$L$8:$M$1498,2,FALSE))</f>
        <v>287</v>
      </c>
      <c r="T16" t="s">
        <f>IF(ISBLANK(R16), "", VLOOKUP(R16,'Assumptions sheet SBM'!E$8:F$85,2))</f>
        <v>287</v>
      </c>
    </row>
    <row r="17" ht="26.100000000000005" customHeight="1">
      <c r="B17" s="4" t="s">
        <v>2938</v>
      </c>
      <c r="C17" s="4" t="s">
        <v>2964</v>
      </c>
      <c r="I17" s="12">
        <f>G17*H17</f>
        <v>0</v>
      </c>
      <c r="S17" t="s">
        <f>IF(ISBLANK(Q17), "", VLOOKUP(Q17,'Assumptions sheet SBM'!$L$8:$M$1498,2,FALSE))</f>
        <v>287</v>
      </c>
      <c r="T17" t="s">
        <f>IF(ISBLANK(R17), "", VLOOKUP(R17,'Assumptions sheet SBM'!E$8:F$85,2))</f>
        <v>287</v>
      </c>
    </row>
    <row r="18" ht="26.100000000000005" customHeight="1">
      <c r="B18" s="4" t="s">
        <v>2938</v>
      </c>
      <c r="C18" s="4" t="s">
        <v>2965</v>
      </c>
      <c r="I18" s="12">
        <f>G18*H18</f>
        <v>0</v>
      </c>
      <c r="S18" t="s">
        <f>IF(ISBLANK(Q18), "", VLOOKUP(Q18,'Assumptions sheet SBM'!$L$8:$M$1498,2,FALSE))</f>
        <v>287</v>
      </c>
      <c r="T18" t="s">
        <f>IF(ISBLANK(R18), "", VLOOKUP(R18,'Assumptions sheet SBM'!E$8:F$85,2))</f>
        <v>287</v>
      </c>
    </row>
    <row r="19" ht="26.100000000000005" customHeight="1">
      <c r="B19" s="4" t="s">
        <v>2938</v>
      </c>
      <c r="C19" s="4" t="s">
        <v>2966</v>
      </c>
      <c r="I19" s="12">
        <f>G19*H19</f>
        <v>0</v>
      </c>
      <c r="S19" t="s">
        <f>IF(ISBLANK(Q19), "", VLOOKUP(Q19,'Assumptions sheet SBM'!$L$8:$M$1498,2,FALSE))</f>
        <v>287</v>
      </c>
      <c r="T19" t="s">
        <f>IF(ISBLANK(R19), "", VLOOKUP(R19,'Assumptions sheet SBM'!E$8:F$85,2))</f>
        <v>287</v>
      </c>
    </row>
    <row r="20" ht="26.100000000000005" customHeight="1">
      <c r="B20" s="4" t="s">
        <v>2938</v>
      </c>
      <c r="C20" s="4" t="s">
        <v>2967</v>
      </c>
      <c r="I20" s="12">
        <f>G20*H20</f>
        <v>0</v>
      </c>
      <c r="S20" t="s">
        <f>IF(ISBLANK(Q20), "", VLOOKUP(Q20,'Assumptions sheet SBM'!$L$8:$M$1498,2,FALSE))</f>
        <v>287</v>
      </c>
      <c r="T20" t="s">
        <f>IF(ISBLANK(R20), "", VLOOKUP(R20,'Assumptions sheet SBM'!E$8:F$85,2))</f>
        <v>287</v>
      </c>
    </row>
    <row r="21" ht="26.100000000000005" customHeight="1">
      <c r="B21" s="4" t="s">
        <v>2938</v>
      </c>
      <c r="C21" s="4" t="s">
        <v>2968</v>
      </c>
      <c r="I21" s="12">
        <f>G21*H21</f>
        <v>0</v>
      </c>
      <c r="S21" t="s">
        <f>IF(ISBLANK(Q21), "", VLOOKUP(Q21,'Assumptions sheet SBM'!$L$8:$M$1498,2,FALSE))</f>
        <v>287</v>
      </c>
      <c r="T21" t="s">
        <f>IF(ISBLANK(R21), "", VLOOKUP(R21,'Assumptions sheet SBM'!E$8:F$85,2))</f>
        <v>287</v>
      </c>
    </row>
    <row r="22" ht="26.100000000000005" customHeight="1">
      <c r="B22" s="4" t="s">
        <v>2938</v>
      </c>
      <c r="C22" s="4" t="s">
        <v>2969</v>
      </c>
      <c r="I22" s="12">
        <f>G22*H22</f>
        <v>0</v>
      </c>
      <c r="S22" t="s">
        <f>IF(ISBLANK(Q22), "", VLOOKUP(Q22,'Assumptions sheet SBM'!$L$8:$M$1498,2,FALSE))</f>
        <v>287</v>
      </c>
      <c r="T22" t="s">
        <f>IF(ISBLANK(R22), "", VLOOKUP(R22,'Assumptions sheet SBM'!E$8:F$85,2))</f>
        <v>287</v>
      </c>
    </row>
    <row r="23" ht="26.100000000000005" customHeight="1">
      <c r="B23" s="4" t="s">
        <v>2938</v>
      </c>
      <c r="C23" s="4" t="s">
        <v>2970</v>
      </c>
      <c r="I23" s="12">
        <f>G23*H23</f>
        <v>0</v>
      </c>
      <c r="S23" t="s">
        <f>IF(ISBLANK(Q23), "", VLOOKUP(Q23,'Assumptions sheet SBM'!$L$8:$M$1498,2,FALSE))</f>
        <v>287</v>
      </c>
      <c r="T23" t="s">
        <f>IF(ISBLANK(R23), "", VLOOKUP(R23,'Assumptions sheet SBM'!E$8:F$85,2))</f>
        <v>287</v>
      </c>
    </row>
    <row r="24" ht="26.100000000000005" customHeight="1">
      <c r="B24" s="4" t="s">
        <v>2938</v>
      </c>
      <c r="C24" s="4" t="s">
        <v>2971</v>
      </c>
      <c r="I24" s="12">
        <f>G24*H24</f>
        <v>0</v>
      </c>
      <c r="S24" t="s">
        <f>IF(ISBLANK(Q24), "", VLOOKUP(Q24,'Assumptions sheet SBM'!$L$8:$M$1498,2,FALSE))</f>
        <v>287</v>
      </c>
      <c r="T24" t="s">
        <f>IF(ISBLANK(R24), "", VLOOKUP(R24,'Assumptions sheet SBM'!E$8:F$85,2))</f>
        <v>287</v>
      </c>
    </row>
    <row r="25" ht="26.100000000000005" customHeight="1">
      <c r="B25" s="4" t="s">
        <v>2938</v>
      </c>
      <c r="C25" s="4" t="s">
        <v>2972</v>
      </c>
      <c r="I25" s="12">
        <f>G25*H25</f>
        <v>0</v>
      </c>
      <c r="S25" t="s">
        <f>IF(ISBLANK(Q25), "", VLOOKUP(Q25,'Assumptions sheet SBM'!$L$8:$M$1498,2,FALSE))</f>
        <v>287</v>
      </c>
      <c r="T25" t="s">
        <f>IF(ISBLANK(R25), "", VLOOKUP(R25,'Assumptions sheet SBM'!E$8:F$85,2))</f>
        <v>287</v>
      </c>
    </row>
    <row r="26" ht="26.100000000000005" customHeight="1">
      <c r="B26" s="4" t="s">
        <v>2938</v>
      </c>
      <c r="C26" s="4" t="s">
        <v>2973</v>
      </c>
      <c r="I26" s="12">
        <f>G26*H26</f>
        <v>0</v>
      </c>
      <c r="S26" t="s">
        <f>IF(ISBLANK(Q26), "", VLOOKUP(Q26,'Assumptions sheet SBM'!$L$8:$M$1498,2,FALSE))</f>
        <v>287</v>
      </c>
      <c r="T26" t="s">
        <f>IF(ISBLANK(R26), "", VLOOKUP(R26,'Assumptions sheet SBM'!E$8:F$85,2))</f>
        <v>287</v>
      </c>
    </row>
    <row r="27" ht="12" customHeight="1">
      <c r="B27" t="s">
        <v>2974</v>
      </c>
    </row>
    <row r="28" ht="17.1" customHeight="1">
      <c r="B28" t="s">
        <v>248</v>
      </c>
      <c r="G28" t="s">
        <v>2975</v>
      </c>
      <c r="I28" s="12">
        <f>SUMIF($F12:$F26, $H28,I12:I26)</f>
        <v>0</v>
      </c>
      <c r="J28" t="s">
        <v>2976</v>
      </c>
    </row>
    <row r="29" ht="17.1" customHeight="1">
      <c r="B29" t="s">
        <v>2977</v>
      </c>
    </row>
    <row r="30" ht="17.1" customHeight="1"/>
  </sheetData>
  <sheetProtection sheet="1"/>
  <mergeCells count="11">
    <mergeCell ref="O8:T8"/>
    <mergeCell ref="J28:T30"/>
    <mergeCell ref="B29:E30"/>
    <mergeCell ref="F29:I30"/>
    <mergeCell ref="I7:K7"/>
    <mergeCell ref="O7:T7"/>
    <mergeCell ref="I5:K5"/>
    <mergeCell ref="O5:T5"/>
    <mergeCell ref="I6:K6"/>
    <mergeCell ref="O6:T6"/>
    <mergeCell ref="I8:K8"/>
  </mergeCells>
  <hyperlinks>
    <hyperlink ref="O3" r:id="rId1" tooltip="b2b.bmw.com" display="b2b.bmw.com"/>
  </hyperlinks>
  <pageMargins left="0.7086614173228347" right="0.7086614173228347" top="0.7874015748031497" bottom="0.7874015748031497" header="0.31496062992125984" footer="0.31496062992125984"/>
  <ignoredErrors>
    <ignoredError numberStoredAsText="1" sqref="A1:X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16.0000</AppVersion>
  <Company>BMW Group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Material </vt:lpstr>
      <vt:lpstr>Manufacturing costs </vt:lpstr>
      <vt:lpstr>SBM-SEKOF-FWZ</vt:lpstr>
      <vt:lpstr>Number of Tool</vt:lpstr>
      <vt:lpstr>Assumptions sheet</vt:lpstr>
      <vt:lpstr>Assumptions sheet SBM</vt:lpstr>
      <vt:lpstr>SBM inventory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2010-02-22T08:40:31Z</dcterms:created>
  <dcterms:modified xsi:type="dcterms:W3CDTF">2017-02-16T10:51:31Z</dcterms:modified>
  <cp:lastModifiedBy>Sippl, Stefan</cp:lastModifiedBy>
  <cp:lastPrinted>2016-12-16T04:45:57Z</cp:lastPrinted>
  <dc:creator>Martin Eibl</dc:creator>
  <dc:description xml:space="preserve">Version Epsilon: Results of consultations with Mr. Teichmann._x000d_
Status as of 09.05.2011: First revised status, no detailed check.</dc:description>
</cp:coreProperties>
</file>