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<sst xmlns="http://schemas.openxmlformats.org/spreadsheetml/2006/main" count="472" uniqueCount="233">
  <si>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</si>
  <si>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</si>
  <si>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</si>
  <si>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</si>
  <si>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</si>
  <si>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</si>
  <si>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</si>
  <si>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</si>
  <si>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</si>
  <si>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</si>
  <si>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</si>
  <si>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</si>
  <si>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</si>
  <si>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</si>
  <si>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</si>
  <si>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</si>
  <si>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DK-LLK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</si>
  <si>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</si>
  <si>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</si>
  <si>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</si>
  <si>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</si>
  <si>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</si>
  <si>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</si>
  <si>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</si>
  <si>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</si>
  <si>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</si>
  <si>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</si>
  <si>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</si>
  <si>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</si>
  <si>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</si>
  <si>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</si>
  <si>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</si>
  <si>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</si>
  <si>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</si>
  <si>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</si>
  <si>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</si>
  <si>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</si>
  <si>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</si>
  <si>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</si>
  <si>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</si>
  <si>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</si>
  <si>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</si>
  <si>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</si>
  <si>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>2,4 MIO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</si>
  <si>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</si>
  <si>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</si>
  <si>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</si>
  <si>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</si>
  <si>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</si>
  <si>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</si>
  <si>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</si>
  <si>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</si>
  <si>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</si>
  <si>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</si>
  <si>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</si>
  <si>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</si>
  <si>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</si>
  <si>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</si>
  <si>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</si>
  <si>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</si>
  <si>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</si>
  <si>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</si>
  <si>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</si>
  <si>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</si>
  <si>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</si>
  <si>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</si>
  <si>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</si>
  <si>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</si>
  <si>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</si>
  <si>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</si>
  <si>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</si>
  <si>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</si>
  <si>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</si>
  <si>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</si>
  <si>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</si>
  <si>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</si>
  <si>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</si>
  <si>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</si>
  <si>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</si>
  <si>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</si>
  <si>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</si>
  <si>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</si>
  <si>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</si>
  <si>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</si>
  <si>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</si>
  <si>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</si>
  <si>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</si>
  <si>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</si>
  <si>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</si>
  <si>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</si>
  <si>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</si>
  <si>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</si>
  <si>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</si>
  <si>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</si>
  <si>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</si>
  <si>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</si>
  <si>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</si>
  <si>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</si>
  <si>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</si>
  <si>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</si>
  <si>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</si>
  <si>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</si>
  <si>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</si>
  <si>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</si>
  <si>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</si>
  <si>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</si>
  <si>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</si>
  <si>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</si>
  <si>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</si>
  <si>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</si>
  <si>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</si>
  <si>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</si>
  <si>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</si>
  <si>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</si>
  <si>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</si>
  <si>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</si>
  <si>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</si>
  <si>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</si>
  <si>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</si>
  <si>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</si>
  <si>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</si>
  <si>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</si>
  <si>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</si>
  <si>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</si>
  <si>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</si>
  <si>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</si>
  <si>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</si>
  <si>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</si>
  <si>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</si>
  <si>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</si>
  <si>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 xml:space="preserve">Rohr </t>
  </si>
  <si>
    <t>QC</t>
  </si>
  <si>
    <t>EU</t>
  </si>
  <si>
    <t>€</t>
  </si>
  <si>
    <t>DDU</t>
  </si>
  <si>
    <t>Ring Oetiker</t>
  </si>
  <si>
    <t>Aufkleber</t>
  </si>
  <si>
    <t>Henn HC+ 55 FKM</t>
  </si>
  <si>
    <t>Ringe, Falte</t>
  </si>
  <si>
    <t>Bouchon</t>
  </si>
  <si>
    <t>Garn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</si>
  <si>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</si>
  <si>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</si>
  <si>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</si>
  <si>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</si>
  <si>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</si>
  <si>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</si>
  <si>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</si>
  <si>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</si>
  <si>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</si>
  <si>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</si>
  <si>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</si>
  <si>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</si>
  <si>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</si>
  <si>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</si>
  <si>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Schlauch</t>
  </si>
  <si>
    <t>ACM-HT(-30°C to 180°C)</t>
  </si>
  <si>
    <t>Hutchinson Montargis</t>
  </si>
  <si>
    <t>Kg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</si>
  <si>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</si>
  <si>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</si>
  <si>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</si>
  <si>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</si>
  <si>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</si>
  <si>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</si>
  <si>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</si>
  <si>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</si>
  <si>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</si>
  <si>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</si>
  <si>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</si>
  <si>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</si>
  <si>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</si>
  <si>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</si>
  <si>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</si>
  <si>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</si>
  <si>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</si>
  <si>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Zusamenbau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</si>
  <si>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</si>
  <si>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</si>
  <si>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</si>
  <si>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</si>
  <si>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</si>
  <si>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 Siehe LSV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</si>
  <si>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</si>
  <si>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</si>
  <si>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</si>
  <si>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</si>
  <si>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</si>
  <si>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</si>
  <si>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</si>
  <si>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</si>
  <si>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</si>
  <si>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</si>
  <si>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</si>
  <si>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</si>
  <si>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</si>
  <si>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</si>
  <si>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</si>
  <si>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</si>
  <si>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</si>
  <si>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</si>
  <si>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</si>
  <si>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</si>
  <si>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</si>
  <si>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</si>
  <si>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</si>
  <si>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</si>
  <si>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</si>
  <si>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</si>
  <si>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</si>
  <si>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</si>
  <si>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</si>
  <si>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</si>
  <si>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</si>
  <si>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</si>
  <si>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</si>
  <si>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</si>
  <si>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</si>
  <si>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</si>
  <si>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</si>
  <si>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HUT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</si>
  <si>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</si>
  <si>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</si>
  <si>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</si>
  <si>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</si>
  <si>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</si>
  <si>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</si>
  <si>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</si>
  <si>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</si>
  <si>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</si>
  <si>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F</t>
  </si>
  <si>
    <t>Rohr+Wartung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</si>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</sst>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8511338</v>
      </c>
      <c r="Z8" t="s">
        <v>21</v>
      </c>
    </row>
    <row r="9" ht="12.75" customHeight="1">
      <c r="B9" t="s">
        <v>22</v>
      </c>
      <c r="F9" s="2">
        <v>40496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9.464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1.6411200000000001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1.9492222222222222</v>
      </c>
    </row>
    <row r="16" ht="14.25" customHeight="1">
      <c r="M16" t="s">
        <v>39</v>
      </c>
      <c r="Z16" t="s">
        <v>40</v>
      </c>
      <c r="AJ16" s="3">
        <f>AJ13+AJ14+AJ15</f>
        <v>13.054342222222223</v>
      </c>
    </row>
    <row r="17" ht="14.25" customHeight="1">
      <c r="B17" t="s">
        <v>41</v>
      </c>
    </row>
    <row r="18" ht="14.25" customHeight="1">
      <c r="B18" t="s">
        <v>42</v>
      </c>
      <c r="H18" t="s">
        <v>43</v>
      </c>
      <c r="M18" t="s">
        <v>44</v>
      </c>
      <c r="Z18" t="s">
        <v>45</v>
      </c>
      <c r="AJ18" s="3">
        <f>W19+W20</f>
        <v>2.1</v>
      </c>
    </row>
    <row r="19" ht="14.25" customHeight="1">
      <c r="B19" t="s">
        <v>46</v>
      </c>
      <c r="H19">
        <v>500000</v>
      </c>
      <c r="N19" t="s">
        <v>47</v>
      </c>
      <c r="W19" s="3">
        <v>2.1</v>
      </c>
      <c r="Z19" t="s">
        <v>48</v>
      </c>
    </row>
    <row r="20" ht="14.25" customHeight="1">
      <c r="B20" t="s">
        <v>49</v>
      </c>
      <c r="H20" t="s">
        <v>50</v>
      </c>
      <c r="N20" t="s">
        <v>51</v>
      </c>
      <c r="W20" s="3">
        <v>0</v>
      </c>
      <c r="Z20" t="s">
        <v>48</v>
      </c>
    </row>
    <row r="21" ht="14.25" customHeight="1">
      <c r="B21" t="s">
        <v>52</v>
      </c>
      <c r="H21">
        <v>8</v>
      </c>
      <c r="M21" t="s">
        <v>53</v>
      </c>
      <c r="U21" t="s">
        <v>54</v>
      </c>
      <c r="Z21" t="s">
        <v>55</v>
      </c>
      <c r="AJ21" s="3">
        <f>'E-Kosten'!AJ24:AL24</f>
        <v>0.16366666666666665</v>
      </c>
    </row>
    <row r="22" ht="14.25" customHeight="1">
      <c r="B22" t="s">
        <v>56</v>
      </c>
      <c r="H22">
        <v>2013</v>
      </c>
    </row>
    <row r="23" ht="14.25" customHeight="1">
      <c r="B23" t="s">
        <v>57</v>
      </c>
      <c r="H23" t="s">
        <v>58</v>
      </c>
      <c r="M23" t="s">
        <v>59</v>
      </c>
      <c r="U23" t="s">
        <v>60</v>
      </c>
      <c r="Z23" t="s">
        <v>61</v>
      </c>
      <c r="AJ23" s="3">
        <f>'Sondereinzelk. d. Fertigung'!AK32</f>
        <v>0.0143</v>
      </c>
    </row>
    <row r="24" ht="14.25" customHeight="1">
      <c r="B24" t="s">
        <v>62</v>
      </c>
      <c r="Z24" t="s">
        <v>63</v>
      </c>
      <c r="AG24" s="4">
        <f>'Sondereinzelk. d. Fertigung'!AI31</f>
        <v>28600</v>
      </c>
    </row>
    <row r="25" ht="14.25" customHeight="1">
      <c r="B25" t="s">
        <v>64</v>
      </c>
      <c r="M25" t="s">
        <v>65</v>
      </c>
      <c r="Z25" t="s">
        <v>66</v>
      </c>
      <c r="AJ25" s="3">
        <f>SUM(W26:X28)</f>
        <v>0.40805080219205464</v>
      </c>
    </row>
    <row r="26" ht="14.25" customHeight="1">
      <c r="B26" t="s">
        <v>67</v>
      </c>
      <c r="N26" t="s">
        <v>68</v>
      </c>
      <c r="U26" t="s">
        <v>69</v>
      </c>
      <c r="W26" s="3">
        <f>Kaufteile!AK30</f>
        <v>0.2910657086327196</v>
      </c>
    </row>
    <row r="27" ht="14.25" customHeight="1">
      <c r="N27" t="s">
        <v>70</v>
      </c>
      <c r="U27" t="s">
        <v>71</v>
      </c>
      <c r="W27" s="3">
        <f>Rohmaterial!AK30</f>
        <v>0.050756288659794</v>
      </c>
    </row>
    <row r="28" ht="14.25" customHeight="1">
      <c r="N28" t="s">
        <v>72</v>
      </c>
      <c r="U28" t="s">
        <v>73</v>
      </c>
      <c r="W28" s="3">
        <f>Fertigungskosten!AK30</f>
        <v>0.0662288048995411</v>
      </c>
    </row>
    <row r="29" ht="14.25" customHeight="1">
      <c r="B29" t="s">
        <v>74</v>
      </c>
      <c r="H29" t="s">
        <v>75</v>
      </c>
      <c r="M29" t="s">
        <v>76</v>
      </c>
      <c r="Z29" t="s">
        <v>77</v>
      </c>
      <c r="AJ29" s="3">
        <f>AJ16+AJ18+AJ21+AJ23+AJ25</f>
        <v>15.740359691080943</v>
      </c>
    </row>
    <row r="30" ht="14.25" customHeight="1">
      <c r="B30" t="s">
        <v>78</v>
      </c>
      <c r="H30">
        <v>260</v>
      </c>
    </row>
    <row r="31" ht="14.25" customHeight="1">
      <c r="B31" t="s">
        <v>79</v>
      </c>
      <c r="M31" t="s">
        <v>80</v>
      </c>
      <c r="Z31" t="s">
        <v>81</v>
      </c>
      <c r="AJ31" s="3">
        <f>SUM(W32:X35)</f>
        <v>0.15</v>
      </c>
    </row>
    <row r="32" ht="14.25" customHeight="1">
      <c r="B32" t="s">
        <v>82</v>
      </c>
      <c r="H32" t="s">
        <v>83</v>
      </c>
      <c r="N32" t="s">
        <v>84</v>
      </c>
      <c r="W32" s="3">
        <v>0</v>
      </c>
    </row>
    <row r="33" ht="14.25" customHeight="1">
      <c r="N33" t="s">
        <v>85</v>
      </c>
      <c r="W33" s="3">
        <v>0.15</v>
      </c>
    </row>
    <row r="34" ht="14.25" customHeight="1">
      <c r="B34" t="s">
        <v>86</v>
      </c>
      <c r="N34" t="s">
        <v>87</v>
      </c>
      <c r="W34" s="3">
        <v>0</v>
      </c>
    </row>
    <row r="35" ht="14.25" customHeight="1">
      <c r="B35" t="s">
        <v>88</v>
      </c>
    </row>
    <row r="36" ht="14.25" customHeight="1">
      <c r="B36" t="s">
        <v>89</v>
      </c>
      <c r="M36" t="s">
        <v>90</v>
      </c>
      <c r="Z36" t="s">
        <v>81</v>
      </c>
      <c r="AJ36" s="3">
        <v>0</v>
      </c>
    </row>
    <row r="37" ht="14.25" customHeight="1">
      <c r="B37" t="s">
        <v>91</v>
      </c>
      <c r="M37" t="s">
        <v>92</v>
      </c>
      <c r="Z37" t="s">
        <v>93</v>
      </c>
      <c r="AJ37" s="3">
        <f>AJ29+AJ31+AJ36</f>
        <v>15.890359691080944</v>
      </c>
    </row>
    <row r="38" ht="14.25" customHeight="1">
      <c r="B38" t="s">
        <v>94</v>
      </c>
    </row>
    <row r="39" ht="14.25" customHeight="1">
      <c r="B39" t="s">
        <v>95</v>
      </c>
      <c r="M39" t="s">
        <v>96</v>
      </c>
    </row>
    <row r="40" ht="14.25" customHeight="1">
      <c r="B40" t="s">
        <v>97</v>
      </c>
      <c r="M40" t="s">
        <v>98</v>
      </c>
      <c r="U40" t="s">
        <v>54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491000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SBM'!AF31</f>
        <v>522000</v>
      </c>
    </row>
    <row r="43" ht="14.25" customHeight="1"/>
    <row r="44" ht="14.25" customHeight="1">
      <c r="M44" t="s">
        <v>106</v>
      </c>
      <c r="AJ44" s="4">
        <f>SUM(AJ40:AL43)</f>
        <v>522000</v>
      </c>
    </row>
    <row r="45" ht="14.25" customHeight="1"/>
    <row r="46" ht="14.25" customHeight="1"/>
    <row r="47" ht="14.25" customHeight="1">
      <c r="B47" t="s">
        <v>107</v>
      </c>
      <c r="N47" t="s">
        <v>108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C12" t="s">
        <v>111</v>
      </c>
      <c r="E12" t="s">
        <v>112</v>
      </c>
      <c r="J12" t="s">
        <v>113</v>
      </c>
      <c r="M12" t="s">
        <v>114</v>
      </c>
      <c r="P12" t="s">
        <v>115</v>
      </c>
      <c r="R12" t="s">
        <v>116</v>
      </c>
      <c r="S12" t="s">
        <v>117</v>
      </c>
      <c r="U12" t="s">
        <v>118</v>
      </c>
      <c r="V12" t="s">
        <v>119</v>
      </c>
      <c r="X12" t="s">
        <v>120</v>
      </c>
      <c r="Z12" t="s">
        <v>121</v>
      </c>
      <c r="AA12" t="s">
        <v>122</v>
      </c>
      <c r="AB12" t="s">
        <v>84</v>
      </c>
      <c r="AC12" t="s">
        <v>123</v>
      </c>
      <c r="AE12" t="s">
        <v>124</v>
      </c>
      <c r="AF12" t="s">
        <v>125</v>
      </c>
      <c r="AG12" t="s">
        <v>126</v>
      </c>
      <c r="AH12" t="s">
        <v>127</v>
      </c>
      <c r="AJ12" t="s">
        <v>128</v>
      </c>
      <c r="AK12" t="s">
        <v>129</v>
      </c>
    </row>
    <row r="13"/>
    <row r="14" ht="92.25" customHeight="1"/>
    <row r="15" ht="23.25" customHeight="1">
      <c r="E15" s="5" t="s">
        <v>130</v>
      </c>
      <c r="P15" t="s">
        <v>131</v>
      </c>
      <c r="R15" t="s">
        <v>132</v>
      </c>
      <c r="S15" s="3">
        <v>5.77</v>
      </c>
      <c r="U15" t="s">
        <v>133</v>
      </c>
      <c r="V15" s="6">
        <v>1</v>
      </c>
      <c r="X15" s="3">
        <f>S15*V15</f>
        <v>5.77</v>
      </c>
      <c r="Z15" t="s">
        <v>134</v>
      </c>
      <c r="AC15" s="3">
        <f>X15+AA15+AB15</f>
        <v>5.77</v>
      </c>
      <c r="AE15" s="7">
        <v>4</v>
      </c>
      <c r="AG15" s="8">
        <v>1</v>
      </c>
      <c r="AH15" s="9">
        <f>(AC15*(1+AE15/100)+AF15)*AG15</f>
        <v>6.0008</v>
      </c>
      <c r="AJ15" s="7">
        <v>4</v>
      </c>
      <c r="AK15" s="9">
        <f>AH15*(1/(1-AJ15/100)-1)</f>
        <v>0.2500333333333338</v>
      </c>
    </row>
    <row r="16" ht="23.25" customHeight="1">
      <c r="E16" s="5" t="s">
        <v>135</v>
      </c>
      <c r="R16" t="s">
        <v>132</v>
      </c>
      <c r="S16" s="3">
        <v>0.23</v>
      </c>
      <c r="U16" t="s">
        <v>133</v>
      </c>
      <c r="V16" s="6">
        <v>1</v>
      </c>
      <c r="X16" s="3">
        <f>S16*V16</f>
        <v>0.23</v>
      </c>
      <c r="Z16" t="s">
        <v>134</v>
      </c>
      <c r="AC16" s="3">
        <f>X16+AA16+AB16</f>
        <v>0.23</v>
      </c>
      <c r="AE16" s="7">
        <v>4</v>
      </c>
      <c r="AG16" s="8">
        <v>1</v>
      </c>
      <c r="AH16" s="9">
        <f>(AC16*(1+AE16/100)+AF16)*AG16</f>
        <v>0.23920000000000002</v>
      </c>
      <c r="AJ16" s="7">
        <v>4</v>
      </c>
      <c r="AK16" s="9">
        <f>AH16*(1/(1-AJ16/100)-1)</f>
        <v>0.009966666666666686</v>
      </c>
    </row>
    <row r="17" ht="23.25" customHeight="1">
      <c r="E17" s="5" t="s">
        <v>136</v>
      </c>
      <c r="R17" t="s">
        <v>132</v>
      </c>
      <c r="S17" s="3">
        <v>0.02</v>
      </c>
      <c r="U17" t="s">
        <v>133</v>
      </c>
      <c r="V17" s="6">
        <v>1</v>
      </c>
      <c r="X17" s="3">
        <f>S17*V17</f>
        <v>0.02</v>
      </c>
      <c r="Z17" t="s">
        <v>134</v>
      </c>
      <c r="AC17" s="3">
        <f>X17+AA17+AB17</f>
        <v>0.02</v>
      </c>
      <c r="AE17" s="7">
        <v>4</v>
      </c>
      <c r="AG17" s="8">
        <v>1</v>
      </c>
      <c r="AH17" s="9">
        <f>(AC17*(1+AE17/100)+AF17)*AG17</f>
        <v>0.020800000000000003</v>
      </c>
      <c r="AJ17" s="7">
        <v>0</v>
      </c>
      <c r="AK17" s="9">
        <f>AH17*(1/(1-AJ17/100)-1)</f>
        <v>0</v>
      </c>
    </row>
    <row r="18" ht="23.25" customHeight="1">
      <c r="E18" s="5" t="s">
        <v>137</v>
      </c>
      <c r="R18" t="s">
        <v>132</v>
      </c>
      <c r="S18" s="3">
        <v>1.61</v>
      </c>
      <c r="U18" t="s">
        <v>133</v>
      </c>
      <c r="V18" s="6">
        <v>1</v>
      </c>
      <c r="X18" s="3">
        <f>S18*V18</f>
        <v>1.61</v>
      </c>
      <c r="Z18" t="s">
        <v>134</v>
      </c>
      <c r="AC18" s="3">
        <f>X18+AA18+AB18</f>
        <v>1.61</v>
      </c>
      <c r="AE18" s="7">
        <v>4</v>
      </c>
      <c r="AG18" s="8">
        <v>1</v>
      </c>
      <c r="AH18" s="9">
        <f>(AC18*(1+AE18/100)+AF18)*AG18</f>
        <v>1.6744</v>
      </c>
      <c r="AJ18" s="7">
        <v>1</v>
      </c>
      <c r="AK18" s="9">
        <f>AH18*(1/(1-AJ18/100)-1)</f>
        <v>0.01691313131313142</v>
      </c>
    </row>
    <row r="19" ht="23.25" customHeight="1">
      <c r="E19" s="5" t="s">
        <v>138</v>
      </c>
      <c r="R19" t="s">
        <v>132</v>
      </c>
      <c r="S19" s="3">
        <v>0.2</v>
      </c>
      <c r="U19" t="s">
        <v>133</v>
      </c>
      <c r="V19" s="6">
        <v>1</v>
      </c>
      <c r="X19" s="3">
        <f>S19*V19</f>
        <v>0.2</v>
      </c>
      <c r="Z19" t="s">
        <v>134</v>
      </c>
      <c r="AC19" s="3">
        <f>X19+AA19+AB19</f>
        <v>0.2</v>
      </c>
      <c r="AE19" s="7">
        <v>4</v>
      </c>
      <c r="AG19" s="8">
        <v>5</v>
      </c>
      <c r="AH19" s="9">
        <f>(AC19*(1+AE19/100)+AF19)*AG19</f>
        <v>1.04</v>
      </c>
      <c r="AJ19" s="7">
        <v>0</v>
      </c>
      <c r="AK19" s="9">
        <f>AH19*(1/(1-AJ19/100)-1)</f>
        <v>0</v>
      </c>
    </row>
    <row r="20" ht="23.25" customHeight="1">
      <c r="E20" s="5" t="s">
        <v>139</v>
      </c>
      <c r="R20" t="s">
        <v>132</v>
      </c>
      <c r="S20" s="3">
        <v>0.03</v>
      </c>
      <c r="U20" t="s">
        <v>133</v>
      </c>
      <c r="V20" s="6">
        <v>1</v>
      </c>
      <c r="X20" s="3">
        <f>S20*V20</f>
        <v>0.03</v>
      </c>
      <c r="Z20" t="s">
        <v>134</v>
      </c>
      <c r="AC20" s="3">
        <f>X20+AA20+AB20</f>
        <v>0.03</v>
      </c>
      <c r="AE20" s="7">
        <v>4</v>
      </c>
      <c r="AG20" s="8">
        <v>1</v>
      </c>
      <c r="AH20" s="9">
        <f>(AC20*(1+AE20/100)+AF20)*AG20</f>
        <v>0.0312</v>
      </c>
      <c r="AJ20" s="7">
        <v>0</v>
      </c>
      <c r="AK20" s="9">
        <f>AH20*(1/(1-AJ20/100)-1)</f>
        <v>0</v>
      </c>
    </row>
    <row r="21" ht="23.25" customHeight="1">
      <c r="E21" s="5" t="s">
        <v>140</v>
      </c>
      <c r="R21" t="s">
        <v>132</v>
      </c>
      <c r="S21" s="3">
        <v>0.44</v>
      </c>
      <c r="U21" t="s">
        <v>133</v>
      </c>
      <c r="V21" s="6">
        <v>1</v>
      </c>
      <c r="X21" s="3">
        <f>S21*V21</f>
        <v>0.44</v>
      </c>
      <c r="Z21" t="s">
        <v>134</v>
      </c>
      <c r="AC21" s="3">
        <f>X21+AA21+AB21</f>
        <v>0.44</v>
      </c>
      <c r="AE21" s="7">
        <v>4</v>
      </c>
      <c r="AG21" s="8">
        <v>1</v>
      </c>
      <c r="AH21" s="9">
        <f>(AC21*(1+AE21/100)+AF21)*AG21</f>
        <v>0.4576</v>
      </c>
      <c r="AJ21" s="7">
        <v>3</v>
      </c>
      <c r="AK21" s="9">
        <f>AH21*(1/(1-AJ21/100)-1)</f>
        <v>0.01415257731958768</v>
      </c>
    </row>
    <row r="22" ht="23.25" customHeight="1">
      <c r="X22" s="3">
        <f>S22*V22</f>
        <v>0</v>
      </c>
      <c r="AC22" s="3">
        <f>X22+AA22+AB22</f>
        <v>0</v>
      </c>
      <c r="AH22" s="9">
        <f>(AC22*(1+AE22/100)+AF22)*AG22</f>
        <v>0</v>
      </c>
      <c r="AK22" s="9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141</v>
      </c>
      <c r="AK30" s="3">
        <f>SUM(AK15:AL29)</f>
        <v>0.2910657086327196</v>
      </c>
    </row>
    <row r="31" ht="18" customHeight="1">
      <c r="AA31" t="s">
        <v>142</v>
      </c>
      <c r="AH31" s="3">
        <f>SUM(AH15:AI29)</f>
        <v>9.464</v>
      </c>
    </row>
    <row r="32"/>
    <row r="33"/>
    <row r="34"/>
    <row r="35"/>
  </sheetData>
  <sheetProtection sheet="1"/>
  <mergeCells count="235"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Z8:AF8"/>
    <mergeCell ref="R8:Y8"/>
    <mergeCell ref="L8:Q8"/>
    <mergeCell ref="B8:E8"/>
    <mergeCell ref="Z6:AF6"/>
    <mergeCell ref="B7:E7"/>
    <mergeCell ref="L7:Q7"/>
    <mergeCell ref="B6:E6"/>
    <mergeCell ref="Z7:AF7"/>
    <mergeCell ref="B4:K5"/>
    <mergeCell ref="F10:K10"/>
    <mergeCell ref="B9:E9"/>
    <mergeCell ref="R6:Y6"/>
    <mergeCell ref="AH30:AI30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AH17:AI1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F12:AF14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18:AL18"/>
    <mergeCell ref="M12:O14"/>
    <mergeCell ref="AA12:AA14"/>
    <mergeCell ref="AC12:AD14"/>
    <mergeCell ref="AE12:AE14"/>
    <mergeCell ref="V17:W17"/>
    <mergeCell ref="Z12:Z14"/>
    <mergeCell ref="Z9:AF9"/>
    <mergeCell ref="J17:L17"/>
    <mergeCell ref="M17:O17"/>
    <mergeCell ref="R9:Y9"/>
    <mergeCell ref="X12:Y14"/>
    <mergeCell ref="R12:R14"/>
    <mergeCell ref="V12:W14"/>
    <mergeCell ref="U12:U14"/>
    <mergeCell ref="C16:D16"/>
    <mergeCell ref="E16:I16"/>
    <mergeCell ref="J16:L16"/>
    <mergeCell ref="S16:T16"/>
    <mergeCell ref="M16:O16"/>
    <mergeCell ref="P16:Q16"/>
    <mergeCell ref="X17:Y17"/>
    <mergeCell ref="P17:Q17"/>
    <mergeCell ref="S17:T17"/>
    <mergeCell ref="C19:D19"/>
    <mergeCell ref="E19:I19"/>
    <mergeCell ref="J19:L19"/>
    <mergeCell ref="M19:O19"/>
    <mergeCell ref="X18:Y18"/>
    <mergeCell ref="C17:D17"/>
    <mergeCell ref="E17:I17"/>
    <mergeCell ref="AC19:AD19"/>
    <mergeCell ref="C18:D18"/>
    <mergeCell ref="E18:I18"/>
    <mergeCell ref="J18:L18"/>
    <mergeCell ref="M18:O18"/>
    <mergeCell ref="P19:Q19"/>
    <mergeCell ref="S19:T19"/>
    <mergeCell ref="V19:W19"/>
    <mergeCell ref="X19:Y19"/>
    <mergeCell ref="V18:W18"/>
    <mergeCell ref="AC18:AD18"/>
    <mergeCell ref="AH18:AI18"/>
    <mergeCell ref="C15:D15"/>
    <mergeCell ref="E15:I15"/>
    <mergeCell ref="J15:L15"/>
    <mergeCell ref="M15:O15"/>
    <mergeCell ref="P18:Q18"/>
    <mergeCell ref="S18:T18"/>
    <mergeCell ref="AC17:AD17"/>
    <mergeCell ref="AH16:AI16"/>
    <mergeCell ref="AK15:AL15"/>
    <mergeCell ref="P15:Q15"/>
    <mergeCell ref="S15:T15"/>
    <mergeCell ref="V15:W15"/>
    <mergeCell ref="X15:Y15"/>
    <mergeCell ref="AC15:AD15"/>
    <mergeCell ref="AH15:AI15"/>
    <mergeCell ref="C20:D20"/>
    <mergeCell ref="E20:I20"/>
    <mergeCell ref="J20:L20"/>
    <mergeCell ref="M20:O20"/>
    <mergeCell ref="P20:Q20"/>
    <mergeCell ref="S20:T20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X25:Y25"/>
    <mergeCell ref="AC25:AD25"/>
    <mergeCell ref="AH25:AI25"/>
    <mergeCell ref="AK25:AL25"/>
    <mergeCell ref="AR12:AR14"/>
    <mergeCell ref="AS12:AS14"/>
    <mergeCell ref="AT12:AT14"/>
    <mergeCell ref="AN12:AN14"/>
    <mergeCell ref="AO12:AO14"/>
    <mergeCell ref="AP12:AP14"/>
    <mergeCell ref="AQ12:AQ14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D12" t="s">
        <v>112</v>
      </c>
      <c r="G12" t="s">
        <v>144</v>
      </c>
      <c r="J12" t="s">
        <v>114</v>
      </c>
      <c r="L12" t="s">
        <v>115</v>
      </c>
      <c r="N12" t="s">
        <v>145</v>
      </c>
      <c r="O12" t="s">
        <v>146</v>
      </c>
      <c r="Q12" t="s">
        <v>147</v>
      </c>
      <c r="R12" t="s">
        <v>117</v>
      </c>
      <c r="T12" t="s">
        <v>118</v>
      </c>
      <c r="U12" t="s">
        <v>119</v>
      </c>
      <c r="W12" t="s">
        <v>120</v>
      </c>
      <c r="Y12" t="s">
        <v>121</v>
      </c>
      <c r="Z12" t="s">
        <v>148</v>
      </c>
      <c r="AA12" t="s">
        <v>149</v>
      </c>
      <c r="AB12" t="s">
        <v>124</v>
      </c>
      <c r="AC12" t="s">
        <v>150</v>
      </c>
      <c r="AD12" t="s">
        <v>151</v>
      </c>
      <c r="AE12" t="s">
        <v>152</v>
      </c>
      <c r="AF12" t="s">
        <v>153</v>
      </c>
      <c r="AG12" t="s">
        <v>126</v>
      </c>
      <c r="AH12" t="s">
        <v>127</v>
      </c>
      <c r="AJ12" t="s">
        <v>128</v>
      </c>
      <c r="AK12" t="s">
        <v>154</v>
      </c>
    </row>
    <row r="13"/>
    <row r="14" ht="90.75" customHeight="1"/>
    <row r="15" ht="23.25" customHeight="1">
      <c r="D15" t="s">
        <v>155</v>
      </c>
      <c r="G15" s="5" t="s">
        <v>156</v>
      </c>
      <c r="J15" s="5" t="s">
        <v>157</v>
      </c>
      <c r="Q15" t="s">
        <v>158</v>
      </c>
      <c r="R15" s="3">
        <v>7.89</v>
      </c>
      <c r="T15" t="s">
        <v>133</v>
      </c>
      <c r="U15" s="6">
        <v>1</v>
      </c>
      <c r="W15" s="3">
        <f>R15*U15</f>
        <v>7.89</v>
      </c>
      <c r="Y15" t="s">
        <v>134</v>
      </c>
      <c r="AA15" s="10">
        <f>(W15+Z15)</f>
        <v>7.89</v>
      </c>
      <c r="AB15" s="7">
        <v>4</v>
      </c>
      <c r="AD15" s="3">
        <v>0.2</v>
      </c>
      <c r="AG15" s="7">
        <v>1</v>
      </c>
      <c r="AH15" s="9">
        <f>((AA15*(1+AB15/100)+AC15)*AD15-AF15*(1+AB15/100))*AG15</f>
        <v>1.6411200000000001</v>
      </c>
      <c r="AJ15" s="7">
        <v>3</v>
      </c>
      <c r="AK15" s="9">
        <f>AH15*(1/(1-AJ15/100)-1)</f>
        <v>0.050756288659794</v>
      </c>
    </row>
    <row r="16" ht="23.25" customHeight="1">
      <c r="W16" s="3">
        <f>R16*U16</f>
        <v>0</v>
      </c>
      <c r="AA16" s="10">
        <f>(W16+Z16)</f>
        <v>0</v>
      </c>
      <c r="AH16" s="9">
        <f>((AA16*(1+AB16/100)+AC16)*AD16-AF16*(1+AB16/100))*AG16</f>
        <v>0</v>
      </c>
      <c r="AK16" s="9">
        <f>AH16*(1/(1-AJ16/100)-1)</f>
        <v>0</v>
      </c>
    </row>
    <row r="17" ht="23.25" customHeight="1">
      <c r="W17" s="3">
        <f>R17*U17</f>
        <v>0</v>
      </c>
      <c r="AA17" s="10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10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10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10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10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10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10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10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10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10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3">
        <f>R27*U27</f>
        <v>0</v>
      </c>
      <c r="AA27" s="10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10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10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141</v>
      </c>
      <c r="AK30" s="3">
        <f>SUM(AK15:AL29)</f>
        <v>0.050756288659794</v>
      </c>
    </row>
    <row r="31" ht="16.5" customHeight="1">
      <c r="Z31" t="s">
        <v>159</v>
      </c>
      <c r="AH31" s="3">
        <f>SUM(AH15:AI29)</f>
        <v>1.6411200000000001</v>
      </c>
    </row>
    <row r="32"/>
    <row r="33"/>
    <row r="34"/>
    <row r="35"/>
  </sheetData>
  <sheetProtection sheet="1"/>
  <mergeCells count="238"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27:AL27"/>
    <mergeCell ref="AH30:AI30"/>
    <mergeCell ref="AK30:AL30"/>
    <mergeCell ref="AH29:AI29"/>
    <mergeCell ref="AK29:AL29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B24:C24"/>
    <mergeCell ref="D24:F24"/>
    <mergeCell ref="G24:I24"/>
    <mergeCell ref="G26:I26"/>
    <mergeCell ref="D26:F26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18:C18"/>
    <mergeCell ref="D18:F18"/>
    <mergeCell ref="G18:I18"/>
    <mergeCell ref="O18:P18"/>
    <mergeCell ref="J18:K18"/>
    <mergeCell ref="L18:M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B23:C23"/>
    <mergeCell ref="D23:F23"/>
    <mergeCell ref="G23:I23"/>
    <mergeCell ref="O23:P23"/>
    <mergeCell ref="B22:C22"/>
    <mergeCell ref="D22:F22"/>
    <mergeCell ref="G22:I22"/>
    <mergeCell ref="O22:P22"/>
    <mergeCell ref="B21:C21"/>
    <mergeCell ref="D21:F21"/>
    <mergeCell ref="G21:I21"/>
    <mergeCell ref="J21:K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19:C19"/>
    <mergeCell ref="D19:F19"/>
    <mergeCell ref="G19:I19"/>
    <mergeCell ref="J19:K19"/>
    <mergeCell ref="L19:M19"/>
    <mergeCell ref="O19:P19"/>
    <mergeCell ref="R19:S19"/>
    <mergeCell ref="U19:V19"/>
    <mergeCell ref="AH19:AI19"/>
    <mergeCell ref="AK19:AL19"/>
    <mergeCell ref="AH20:AI20"/>
    <mergeCell ref="AK20:AL20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160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161</v>
      </c>
      <c r="D12" t="s">
        <v>162</v>
      </c>
      <c r="H12" t="s">
        <v>163</v>
      </c>
      <c r="N12" t="s">
        <v>164</v>
      </c>
      <c r="P12" t="s">
        <v>165</v>
      </c>
      <c r="Q12" t="s">
        <v>166</v>
      </c>
      <c r="S12" t="s">
        <v>167</v>
      </c>
      <c r="U12" t="s">
        <v>168</v>
      </c>
      <c r="W12" t="s">
        <v>169</v>
      </c>
      <c r="Y12" t="s">
        <v>170</v>
      </c>
      <c r="AA12" t="s">
        <v>171</v>
      </c>
      <c r="AD12" t="s">
        <v>172</v>
      </c>
      <c r="AF12" t="s">
        <v>173</v>
      </c>
      <c r="AH12" t="s">
        <v>174</v>
      </c>
      <c r="AJ12" t="s">
        <v>128</v>
      </c>
      <c r="AK12" t="s">
        <v>175</v>
      </c>
    </row>
    <row r="13"/>
    <row r="14" ht="90.75" customHeight="1"/>
    <row r="15" ht="23.25" customHeight="1">
      <c r="D15" s="5" t="s">
        <v>155</v>
      </c>
      <c r="P15" s="7">
        <v>1</v>
      </c>
      <c r="Q15" s="7">
        <v>55</v>
      </c>
      <c r="S15" s="10">
        <v>12.1</v>
      </c>
      <c r="U15" s="10">
        <v>3.85</v>
      </c>
      <c r="Y15" s="10">
        <f>P15*Q15*SUM(S15:X15)/3600</f>
        <v>0.24368055555555557</v>
      </c>
      <c r="AD15" s="10">
        <v>48</v>
      </c>
      <c r="AF15" s="10">
        <f>Q15*AD15/3600</f>
        <v>0.7333333333333333</v>
      </c>
      <c r="AH15" s="9">
        <f>Y15+AF15</f>
        <v>0.9770138888888888</v>
      </c>
      <c r="AJ15" s="7">
        <v>3</v>
      </c>
      <c r="AK15" s="9">
        <f>AH15*(1/(1-AJ15/100)-1)</f>
        <v>0.030216924398625538</v>
      </c>
    </row>
    <row r="16" ht="23.25" customHeight="1">
      <c r="D16" s="5" t="s">
        <v>176</v>
      </c>
      <c r="P16" s="7">
        <v>1</v>
      </c>
      <c r="Q16" s="7">
        <v>75</v>
      </c>
      <c r="S16" s="10">
        <v>12.1</v>
      </c>
      <c r="U16" s="10">
        <v>3.85</v>
      </c>
      <c r="Y16" s="10">
        <f>P16*Q16*SUM(S16:X16)/3600</f>
        <v>0.33229166666666665</v>
      </c>
      <c r="AD16" s="10">
        <v>15</v>
      </c>
      <c r="AF16" s="10">
        <f>Q16*AD16/3600</f>
        <v>0.3125</v>
      </c>
      <c r="AH16" s="9">
        <f>Y16+AF16</f>
        <v>0.6447916666666667</v>
      </c>
      <c r="AJ16" s="7">
        <v>5</v>
      </c>
      <c r="AK16" s="9">
        <f>AH16*(1/(1-AJ16/100)-1)</f>
        <v>0.03393640350877189</v>
      </c>
    </row>
    <row r="17" ht="23.25" customHeight="1">
      <c r="D17" s="5" t="s">
        <v>177</v>
      </c>
      <c r="P17" s="7">
        <v>1</v>
      </c>
      <c r="Q17" s="7">
        <v>26</v>
      </c>
      <c r="S17" s="10">
        <v>12.1</v>
      </c>
      <c r="U17" s="10">
        <v>3.85</v>
      </c>
      <c r="Y17" s="10">
        <f>P17*Q17*SUM(S17:X17)/3600</f>
        <v>0.11519444444444445</v>
      </c>
      <c r="AD17" s="10">
        <v>12.5</v>
      </c>
      <c r="AF17" s="10">
        <f>Q17*AD17/3600</f>
        <v>0.09027777777777778</v>
      </c>
      <c r="AH17" s="9">
        <f>Y17+AF17</f>
        <v>0.20547222222222222</v>
      </c>
      <c r="AJ17" s="7">
        <v>1</v>
      </c>
      <c r="AK17" s="9">
        <f>AH17*(1/(1-AJ17/100)-1)</f>
        <v>0.002075476992143672</v>
      </c>
    </row>
    <row r="18" ht="23.25" customHeight="1">
      <c r="D18" s="5" t="s">
        <v>178</v>
      </c>
      <c r="P18" s="7">
        <v>1</v>
      </c>
      <c r="Q18" s="7">
        <v>20</v>
      </c>
      <c r="S18" s="10">
        <v>12.1</v>
      </c>
      <c r="U18" s="10">
        <v>3.85</v>
      </c>
      <c r="Y18" s="10">
        <f>P18*Q18*SUM(S18:X18)/3600</f>
        <v>0.08861111111111111</v>
      </c>
      <c r="AD18" s="10">
        <v>6</v>
      </c>
      <c r="AF18" s="10">
        <f>Q18*AD18/3600</f>
        <v>0.03333333333333333</v>
      </c>
      <c r="AH18" s="9">
        <f>Y18+AF18</f>
        <v>0.12194444444444444</v>
      </c>
      <c r="AJ18" s="7">
        <v>0</v>
      </c>
      <c r="AK18" s="9">
        <f>AH18*(1/(1-AJ18/100)-1)</f>
        <v>0</v>
      </c>
    </row>
    <row r="19" ht="23.25" customHeight="1">
      <c r="Y19" s="10">
        <f>P19*Q19*SUM(S19:X19)/3600</f>
        <v>0</v>
      </c>
      <c r="AF19" s="10">
        <f>Q19*AD19/3600</f>
        <v>0</v>
      </c>
      <c r="AH19" s="9">
        <f>Y19+AF19</f>
        <v>0</v>
      </c>
      <c r="AK19" s="9">
        <f>AH19*(1/(1-AJ19/100)-1)</f>
        <v>0</v>
      </c>
    </row>
    <row r="20" ht="23.25" customHeight="1">
      <c r="Y20" s="10">
        <f>P20*Q20*SUM(S20:X20)/3600</f>
        <v>0</v>
      </c>
      <c r="AF20" s="10">
        <f>Q20*AD20/3600</f>
        <v>0</v>
      </c>
      <c r="AH20" s="9">
        <f>Y20+AF20</f>
        <v>0</v>
      </c>
      <c r="AK20" s="9">
        <f>AH20*(1/(1-AJ20/100)-1)</f>
        <v>0</v>
      </c>
    </row>
    <row r="21" ht="23.25" customHeight="1">
      <c r="Y21" s="10">
        <f>P21*Q21*SUM(S21:X21)/3600</f>
        <v>0</v>
      </c>
      <c r="AF21" s="10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10">
        <f>P22*Q22*SUM(S22:X22)/3600</f>
        <v>0</v>
      </c>
      <c r="AF22" s="10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10">
        <f>P23*Q23*SUM(S23:X23)/3600</f>
        <v>0</v>
      </c>
      <c r="AF23" s="10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10">
        <f>P24*Q24*SUM(S24:X24)/3600</f>
        <v>0</v>
      </c>
      <c r="AF24" s="10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10">
        <f>P25*Q25*SUM(S25:X25)/3600</f>
        <v>0</v>
      </c>
      <c r="AF25" s="10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10">
        <f>P26*Q26*SUM(S26:X26)/3600</f>
        <v>0</v>
      </c>
      <c r="AF26" s="10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10">
        <f>P27*Q27*SUM(S27:X27)/3600</f>
        <v>0</v>
      </c>
      <c r="AF27" s="10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10">
        <f>P28*Q28*SUM(S28:X28)/3600</f>
        <v>0</v>
      </c>
      <c r="AF28" s="10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10">
        <f>P29*Q29*SUM(S29:X29)/3600</f>
        <v>0</v>
      </c>
      <c r="AF29" s="10">
        <f>Q29*AD29/3600</f>
        <v>0</v>
      </c>
      <c r="AH29" s="9">
        <f>Y29+AF29</f>
        <v>0</v>
      </c>
      <c r="AK29" s="9">
        <f>AH29*(1/(1-AJ29/100)-1)</f>
        <v>0</v>
      </c>
    </row>
    <row r="30" ht="15" customHeight="1">
      <c r="AA30" t="s">
        <v>141</v>
      </c>
      <c r="AK30" s="3">
        <f>SUM(AK15:AL29)</f>
        <v>0.0662288048995411</v>
      </c>
    </row>
    <row r="31" ht="18.75" customHeight="1">
      <c r="AA31" t="s">
        <v>179</v>
      </c>
      <c r="AH31" s="3">
        <f>SUM(AH15:AI29)</f>
        <v>1.9492222222222222</v>
      </c>
    </row>
    <row r="32"/>
    <row r="33"/>
    <row r="34"/>
    <row r="35"/>
  </sheetData>
  <sheetProtection sheet="1"/>
  <mergeCells count="275">
    <mergeCell ref="W28:X28"/>
    <mergeCell ref="Y28:Z28"/>
    <mergeCell ref="AA28:AC28"/>
    <mergeCell ref="AD28:AE28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F6:K6"/>
    <mergeCell ref="B7:E7"/>
    <mergeCell ref="Z7:AF7"/>
    <mergeCell ref="Z8:AF8"/>
    <mergeCell ref="L9:Q9"/>
    <mergeCell ref="L10:Q10"/>
    <mergeCell ref="R8:Y8"/>
    <mergeCell ref="L7:Q7"/>
    <mergeCell ref="L8:Q8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6:AF6"/>
    <mergeCell ref="AG6:AL6"/>
    <mergeCell ref="AG7:AL7"/>
    <mergeCell ref="Q15:R15"/>
    <mergeCell ref="W15:X15"/>
    <mergeCell ref="AA15:AC15"/>
    <mergeCell ref="AD15:AE15"/>
    <mergeCell ref="AF15:AG15"/>
    <mergeCell ref="AK15:AL15"/>
    <mergeCell ref="AH15:AI15"/>
    <mergeCell ref="H18:M18"/>
    <mergeCell ref="B9:E9"/>
    <mergeCell ref="H17:M17"/>
    <mergeCell ref="B15:C15"/>
    <mergeCell ref="D15:G15"/>
    <mergeCell ref="F9:K9"/>
    <mergeCell ref="H15:M15"/>
    <mergeCell ref="B10:E10"/>
    <mergeCell ref="H12:M14"/>
    <mergeCell ref="B12:C14"/>
    <mergeCell ref="D12:G14"/>
    <mergeCell ref="F10:K10"/>
    <mergeCell ref="Y15:Z15"/>
    <mergeCell ref="N15:O15"/>
    <mergeCell ref="N12:O14"/>
    <mergeCell ref="P12:P14"/>
    <mergeCell ref="U15:V15"/>
    <mergeCell ref="B16:C16"/>
    <mergeCell ref="D16:G16"/>
    <mergeCell ref="N16:O16"/>
    <mergeCell ref="Q16:R16"/>
    <mergeCell ref="H16:M16"/>
    <mergeCell ref="S16:T16"/>
    <mergeCell ref="U16:V16"/>
    <mergeCell ref="W16:X16"/>
    <mergeCell ref="Y16:Z16"/>
    <mergeCell ref="AA16:AC16"/>
    <mergeCell ref="AD16:AE16"/>
    <mergeCell ref="AF16:AG16"/>
    <mergeCell ref="AK16:AL16"/>
    <mergeCell ref="AH16:AI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H17:AI17"/>
    <mergeCell ref="AK17:AL17"/>
    <mergeCell ref="B18:C18"/>
    <mergeCell ref="D18:G18"/>
    <mergeCell ref="N18:O18"/>
    <mergeCell ref="Q18:R18"/>
    <mergeCell ref="S18:T18"/>
    <mergeCell ref="U18:V18"/>
    <mergeCell ref="W18:X18"/>
    <mergeCell ref="Y18:Z18"/>
    <mergeCell ref="AA18:AC18"/>
    <mergeCell ref="AD18:AE18"/>
    <mergeCell ref="AF18:AG18"/>
    <mergeCell ref="AK18:AL18"/>
    <mergeCell ref="AH18:AI18"/>
    <mergeCell ref="B19:C19"/>
    <mergeCell ref="D19:G19"/>
    <mergeCell ref="N19:O19"/>
    <mergeCell ref="Q19:R19"/>
    <mergeCell ref="H19:M19"/>
    <mergeCell ref="S19:T19"/>
    <mergeCell ref="U19:V19"/>
    <mergeCell ref="W19:X19"/>
    <mergeCell ref="Y19:Z19"/>
    <mergeCell ref="AA19:AC19"/>
    <mergeCell ref="AD19:AE19"/>
    <mergeCell ref="AF19:AG19"/>
    <mergeCell ref="AH19:AI19"/>
    <mergeCell ref="AK19:AL19"/>
    <mergeCell ref="B20:C20"/>
    <mergeCell ref="D20:G20"/>
    <mergeCell ref="N20:O20"/>
    <mergeCell ref="Q20:R20"/>
    <mergeCell ref="H20:M20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S22:T22"/>
    <mergeCell ref="U22:V22"/>
    <mergeCell ref="W22:X22"/>
    <mergeCell ref="Y22:Z22"/>
    <mergeCell ref="AA22:AC22"/>
    <mergeCell ref="AD22:AE22"/>
    <mergeCell ref="AF22:AG22"/>
    <mergeCell ref="AK22:AL22"/>
    <mergeCell ref="AH22:AI22"/>
    <mergeCell ref="W23:X23"/>
    <mergeCell ref="Y23:Z23"/>
    <mergeCell ref="B23:C23"/>
    <mergeCell ref="D23:G23"/>
    <mergeCell ref="N23:O23"/>
    <mergeCell ref="Q23:R23"/>
    <mergeCell ref="H23:M23"/>
    <mergeCell ref="S23:T23"/>
    <mergeCell ref="U23:V23"/>
    <mergeCell ref="AD24:AE24"/>
    <mergeCell ref="AK23:AL23"/>
    <mergeCell ref="AA23:AC23"/>
    <mergeCell ref="AD23:AE23"/>
    <mergeCell ref="AF23:AG23"/>
    <mergeCell ref="AH23:AI23"/>
    <mergeCell ref="S29:T29"/>
    <mergeCell ref="U29:V29"/>
    <mergeCell ref="AK26:AL26"/>
    <mergeCell ref="AH24:AI24"/>
    <mergeCell ref="AF29:AG29"/>
    <mergeCell ref="AD29:AE29"/>
    <mergeCell ref="AF24:AG24"/>
    <mergeCell ref="AF25:AG25"/>
    <mergeCell ref="AF28:AG28"/>
    <mergeCell ref="AH28:AI28"/>
    <mergeCell ref="AK30:AL30"/>
    <mergeCell ref="AK29:AL29"/>
    <mergeCell ref="AH30:AI30"/>
    <mergeCell ref="AK24:AL24"/>
    <mergeCell ref="AH25:AI25"/>
    <mergeCell ref="AK25:AL25"/>
    <mergeCell ref="AH26:AI26"/>
    <mergeCell ref="AK28:AL28"/>
    <mergeCell ref="S28:T28"/>
    <mergeCell ref="U28:V28"/>
    <mergeCell ref="N24:O24"/>
    <mergeCell ref="Q26:R26"/>
    <mergeCell ref="S26:T26"/>
    <mergeCell ref="Q24:R24"/>
    <mergeCell ref="N29:O29"/>
    <mergeCell ref="Q29:R29"/>
    <mergeCell ref="N28:O28"/>
    <mergeCell ref="Q28:R28"/>
    <mergeCell ref="B29:C29"/>
    <mergeCell ref="D29:G29"/>
    <mergeCell ref="B24:C24"/>
    <mergeCell ref="H22:M22"/>
    <mergeCell ref="H29:M29"/>
    <mergeCell ref="B28:C28"/>
    <mergeCell ref="D28:G28"/>
    <mergeCell ref="H28:M28"/>
    <mergeCell ref="D24:G24"/>
    <mergeCell ref="H24:M24"/>
    <mergeCell ref="AH31:AI31"/>
    <mergeCell ref="AH29:AI29"/>
    <mergeCell ref="AA29:AC29"/>
    <mergeCell ref="W29:X29"/>
    <mergeCell ref="Y29:Z29"/>
    <mergeCell ref="W24:X24"/>
    <mergeCell ref="Y24:Z24"/>
    <mergeCell ref="S24:T24"/>
    <mergeCell ref="AA24:AC24"/>
    <mergeCell ref="U24:V24"/>
    <mergeCell ref="AA25:AC25"/>
    <mergeCell ref="AD25:AE25"/>
    <mergeCell ref="Q25:R25"/>
    <mergeCell ref="S25:T25"/>
    <mergeCell ref="U25:V25"/>
    <mergeCell ref="W25:X25"/>
    <mergeCell ref="Y25:Z25"/>
    <mergeCell ref="D25:G25"/>
    <mergeCell ref="H25:M25"/>
    <mergeCell ref="N25:O25"/>
    <mergeCell ref="B26:C26"/>
    <mergeCell ref="D26:G26"/>
    <mergeCell ref="H26:M26"/>
    <mergeCell ref="N26:O26"/>
    <mergeCell ref="B25:C25"/>
    <mergeCell ref="U26:V26"/>
    <mergeCell ref="W26:X26"/>
    <mergeCell ref="Y26:Z26"/>
    <mergeCell ref="AA26:AC26"/>
    <mergeCell ref="AD26:AE26"/>
    <mergeCell ref="AF26:AG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K27:AL27"/>
    <mergeCell ref="AA27:AC27"/>
    <mergeCell ref="AD27:AE27"/>
    <mergeCell ref="AF27:AG27"/>
    <mergeCell ref="AH27:A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181</v>
      </c>
      <c r="L12" t="s">
        <v>182</v>
      </c>
      <c r="Z12" t="s">
        <v>183</v>
      </c>
      <c r="AJ12" s="4">
        <v>491000</v>
      </c>
    </row>
    <row r="13" ht="65.25" customHeight="1">
      <c r="B13" s="5" t="s">
        <v>184</v>
      </c>
    </row>
    <row r="14" ht="65.25" customHeight="1"/>
    <row r="15" ht="15" customHeight="1">
      <c r="B15" s="5" t="s">
        <v>185</v>
      </c>
      <c r="L15" t="s">
        <v>186</v>
      </c>
      <c r="Z15" t="s">
        <v>187</v>
      </c>
      <c r="AJ15" s="4">
        <v>0</v>
      </c>
    </row>
    <row r="16" ht="65.25" customHeight="1">
      <c r="B16" s="5" t="s">
        <v>188</v>
      </c>
    </row>
    <row r="17" ht="65.25" customHeight="1"/>
    <row r="18" ht="37.5" customHeight="1">
      <c r="Z18" t="s">
        <v>189</v>
      </c>
      <c r="AJ18" s="4">
        <f>SUM(AJ12,AJ15)</f>
        <v>491000</v>
      </c>
    </row>
    <row r="19"/>
    <row r="20" ht="15" customHeight="1">
      <c r="B20" t="s">
        <v>190</v>
      </c>
      <c r="L20" t="s">
        <v>189</v>
      </c>
      <c r="U20" s="4">
        <f>AJ18</f>
        <v>491000</v>
      </c>
    </row>
    <row r="21" ht="15" customHeight="1">
      <c r="L21" t="s">
        <v>191</v>
      </c>
      <c r="U21" s="4">
        <v>0</v>
      </c>
      <c r="Z21" t="s">
        <v>192</v>
      </c>
      <c r="AJ21" s="4">
        <f>U20-U21</f>
        <v>491000</v>
      </c>
    </row>
    <row r="22" ht="15" customHeight="1">
      <c r="L22" t="s">
        <v>193</v>
      </c>
      <c r="U22" s="11">
        <v>0</v>
      </c>
      <c r="Z22" t="s">
        <v>194</v>
      </c>
      <c r="AJ22" s="4">
        <v>3000000</v>
      </c>
    </row>
    <row r="23" ht="15" customHeight="1">
      <c r="L23" t="s">
        <v>195</v>
      </c>
    </row>
    <row r="24" ht="37.5" customHeight="1">
      <c r="Z24" s="10" t="s">
        <v>196</v>
      </c>
      <c r="AJ24" s="10">
        <f>AJ21/AJ22</f>
        <v>0.16366666666666665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198</v>
      </c>
      <c r="C12" t="s">
        <v>199</v>
      </c>
      <c r="D12" t="s">
        <v>112</v>
      </c>
      <c r="G12" t="s">
        <v>200</v>
      </c>
      <c r="H12" t="s">
        <v>201</v>
      </c>
      <c r="L12" t="s">
        <v>202</v>
      </c>
      <c r="P12" t="s">
        <v>203</v>
      </c>
      <c r="Q12" t="s">
        <v>204</v>
      </c>
      <c r="R12" t="s">
        <v>205</v>
      </c>
      <c r="V12" t="s">
        <v>206</v>
      </c>
      <c r="W12" t="s">
        <v>207</v>
      </c>
      <c r="Y12" t="s">
        <v>118</v>
      </c>
      <c r="Z12" t="s">
        <v>208</v>
      </c>
      <c r="AA12" t="s">
        <v>209</v>
      </c>
      <c r="AC12" t="s">
        <v>210</v>
      </c>
      <c r="AE12" t="s">
        <v>211</v>
      </c>
      <c r="AH12" t="s">
        <v>212</v>
      </c>
      <c r="AI12" t="s">
        <v>213</v>
      </c>
      <c r="AJ12" t="s">
        <v>214</v>
      </c>
      <c r="AK12" t="s">
        <v>215</v>
      </c>
    </row>
    <row r="13" ht="4.5" customHeight="1"/>
    <row r="14" ht="48" customHeight="1">
      <c r="AE14" t="s">
        <v>216</v>
      </c>
      <c r="AF14" t="s">
        <v>217</v>
      </c>
      <c r="AG14" t="s">
        <v>218</v>
      </c>
    </row>
    <row r="15" ht="23.25" customHeight="1">
      <c r="D15" t="s">
        <v>155</v>
      </c>
      <c r="H15" t="s">
        <v>219</v>
      </c>
      <c r="P15" s="8">
        <v>1</v>
      </c>
      <c r="Q15" s="7">
        <v>12</v>
      </c>
      <c r="R15" t="s">
        <v>220</v>
      </c>
      <c r="V15" t="s">
        <v>132</v>
      </c>
      <c r="W15" s="4">
        <v>1600</v>
      </c>
      <c r="Y15" t="s">
        <v>133</v>
      </c>
      <c r="Z15" s="10">
        <v>1</v>
      </c>
      <c r="AA15" s="4">
        <f>W15*Z15</f>
        <v>1600</v>
      </c>
      <c r="AH15" s="8">
        <v>1</v>
      </c>
      <c r="AI15" s="4">
        <f>(AA15)*AH15</f>
        <v>1600</v>
      </c>
      <c r="AK15" s="10">
        <f>AI15/2000000</f>
        <v>0.0008</v>
      </c>
    </row>
    <row r="16" ht="23.25" customHeight="1">
      <c r="D16" t="s">
        <v>221</v>
      </c>
      <c r="H16" t="s">
        <v>222</v>
      </c>
      <c r="P16" s="8">
        <v>1</v>
      </c>
      <c r="Q16" s="7">
        <v>12</v>
      </c>
      <c r="R16" t="s">
        <v>220</v>
      </c>
      <c r="V16" t="s">
        <v>132</v>
      </c>
      <c r="W16" s="4">
        <v>3000</v>
      </c>
      <c r="Y16" t="s">
        <v>133</v>
      </c>
      <c r="Z16" s="10">
        <v>1</v>
      </c>
      <c r="AA16" s="4">
        <f>W16*Z16</f>
        <v>3000</v>
      </c>
      <c r="AH16" s="8">
        <v>1</v>
      </c>
      <c r="AI16" s="4">
        <f>(AA16)*AH16</f>
        <v>3000</v>
      </c>
      <c r="AK16" s="10">
        <f>AI16/2000000</f>
        <v>0.0015</v>
      </c>
    </row>
    <row r="17" ht="23.25" customHeight="1">
      <c r="D17" t="s">
        <v>221</v>
      </c>
      <c r="H17" t="s">
        <v>219</v>
      </c>
      <c r="P17" s="8">
        <v>1</v>
      </c>
      <c r="Q17" s="7">
        <v>12</v>
      </c>
      <c r="R17" t="s">
        <v>220</v>
      </c>
      <c r="V17" t="s">
        <v>132</v>
      </c>
      <c r="W17" s="4">
        <v>10000</v>
      </c>
      <c r="Y17" t="s">
        <v>133</v>
      </c>
      <c r="Z17" s="10">
        <v>1</v>
      </c>
      <c r="AA17" s="4">
        <f>W17*Z17</f>
        <v>10000</v>
      </c>
      <c r="AH17" s="8">
        <v>1</v>
      </c>
      <c r="AI17" s="4">
        <f>(AA17)*AH17</f>
        <v>10000</v>
      </c>
      <c r="AK17" s="10">
        <f>AI17/2000000</f>
        <v>0.005</v>
      </c>
    </row>
    <row r="18" ht="23.25" customHeight="1">
      <c r="D18" t="s">
        <v>221</v>
      </c>
      <c r="H18" t="s">
        <v>222</v>
      </c>
      <c r="P18" s="8">
        <v>1</v>
      </c>
      <c r="Q18" s="7">
        <v>12</v>
      </c>
      <c r="R18" t="s">
        <v>220</v>
      </c>
      <c r="V18" t="s">
        <v>132</v>
      </c>
      <c r="W18" s="4">
        <v>7000</v>
      </c>
      <c r="Y18" t="s">
        <v>133</v>
      </c>
      <c r="Z18" s="10">
        <v>1</v>
      </c>
      <c r="AA18" s="4">
        <f>W18*Z18</f>
        <v>7000</v>
      </c>
      <c r="AH18" s="8">
        <v>2</v>
      </c>
      <c r="AI18" s="4">
        <f>(AA18)*AH18</f>
        <v>14000</v>
      </c>
      <c r="AK18" s="10">
        <f>AI18/2000000</f>
        <v>0.007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223</v>
      </c>
      <c r="AI31" s="4">
        <f>SUM(AI15:AJ30)</f>
        <v>28600</v>
      </c>
    </row>
    <row r="32" ht="18.75" customHeight="1">
      <c r="Y32" t="s">
        <v>224</v>
      </c>
      <c r="AK32" s="10">
        <f>SUM(AK15:AL30)</f>
        <v>0.0143</v>
      </c>
    </row>
    <row r="33"/>
    <row r="34"/>
    <row r="35"/>
    <row r="36"/>
  </sheetData>
  <sheetProtection sheet="1"/>
  <mergeCells count="214"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21:AD21"/>
    <mergeCell ref="AC20:AD20"/>
    <mergeCell ref="AC19:AD19"/>
    <mergeCell ref="AC18:AD18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D18:F18"/>
    <mergeCell ref="W18:X18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3:O23"/>
    <mergeCell ref="R22:U22"/>
    <mergeCell ref="D22:F22"/>
    <mergeCell ref="H22:K22"/>
    <mergeCell ref="D23:F23"/>
    <mergeCell ref="H23:K23"/>
    <mergeCell ref="R23:U23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AK31:AL31"/>
    <mergeCell ref="AI32:AJ32"/>
    <mergeCell ref="AK32:AL32"/>
    <mergeCell ref="AI31:AJ31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AT12:AT14"/>
    <mergeCell ref="AN12:AN14"/>
    <mergeCell ref="AO12:AO14"/>
    <mergeCell ref="AP12:AP14"/>
    <mergeCell ref="AQ12:AQ14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I29:AJ29"/>
    <mergeCell ref="D29:F29"/>
    <mergeCell ref="H29:K29"/>
    <mergeCell ref="L29:O29"/>
    <mergeCell ref="R29:U2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198</v>
      </c>
      <c r="C12" t="s">
        <v>199</v>
      </c>
      <c r="D12" t="s">
        <v>112</v>
      </c>
      <c r="F12" t="s">
        <v>200</v>
      </c>
      <c r="G12" t="s">
        <v>201</v>
      </c>
      <c r="J12" t="s">
        <v>202</v>
      </c>
      <c r="M12" t="s">
        <v>226</v>
      </c>
      <c r="O12" t="s">
        <v>227</v>
      </c>
      <c r="P12" t="s">
        <v>205</v>
      </c>
      <c r="S12" t="s">
        <v>206</v>
      </c>
      <c r="T12" t="s">
        <v>207</v>
      </c>
      <c r="V12" t="s">
        <v>118</v>
      </c>
      <c r="W12" t="s">
        <v>208</v>
      </c>
      <c r="X12" t="s">
        <v>209</v>
      </c>
      <c r="Z12" t="s">
        <v>210</v>
      </c>
      <c r="AB12" t="s">
        <v>211</v>
      </c>
      <c r="AE12" t="s">
        <v>212</v>
      </c>
      <c r="AF12" t="s">
        <v>214</v>
      </c>
      <c r="AH12" t="s">
        <v>228</v>
      </c>
      <c r="AJ12" t="s">
        <v>229</v>
      </c>
    </row>
    <row r="13" ht="4.5" customHeight="1"/>
    <row r="14" ht="48" customHeight="1">
      <c r="AB14" t="s">
        <v>216</v>
      </c>
      <c r="AC14" t="s">
        <v>217</v>
      </c>
      <c r="AD14" t="s">
        <v>218</v>
      </c>
    </row>
    <row r="15" ht="23.25" customHeight="1">
      <c r="G15" t="s">
        <v>155</v>
      </c>
      <c r="S15" t="s">
        <v>230</v>
      </c>
      <c r="T15" s="4">
        <v>58000</v>
      </c>
      <c r="V15" t="s">
        <v>133</v>
      </c>
      <c r="W15" s="3">
        <v>1</v>
      </c>
      <c r="X15" s="4">
        <f>T15*W15</f>
        <v>58000</v>
      </c>
      <c r="AE15" s="8">
        <v>3</v>
      </c>
      <c r="AF15" s="4">
        <f>(X15)*AE15</f>
        <v>174000</v>
      </c>
    </row>
    <row r="16" ht="23.25" customHeight="1">
      <c r="G16" t="s">
        <v>231</v>
      </c>
      <c r="S16" t="s">
        <v>230</v>
      </c>
      <c r="T16" s="4">
        <v>348000</v>
      </c>
      <c r="V16" t="s">
        <v>133</v>
      </c>
      <c r="W16" s="3">
        <v>1</v>
      </c>
      <c r="X16" s="4">
        <f>T16*W16</f>
        <v>348000</v>
      </c>
      <c r="AE16" s="8">
        <v>1</v>
      </c>
      <c r="AF16" s="4">
        <f>(X16)*AE16</f>
        <v>348000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232</v>
      </c>
      <c r="AF31" s="4">
        <f>SUM(AF15:AG29)</f>
        <v>522000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J28:AL28"/>
    <mergeCell ref="AJ29:AL29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T25:U25"/>
    <mergeCell ref="X25:Y25"/>
    <mergeCell ref="Z27:AA27"/>
    <mergeCell ref="AF27:AG27"/>
    <mergeCell ref="X26:Y26"/>
    <mergeCell ref="X27:Y27"/>
    <mergeCell ref="D26:E26"/>
    <mergeCell ref="G26:I26"/>
    <mergeCell ref="J26:L26"/>
    <mergeCell ref="M26:N26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2010-11-14T18:36:55Z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