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grupoantolin.com\mgi\General\Departments\010_Sales\010.1_Projects\2.0_Series\G05_G07\INTERIOR\Headliner\G05_G07_HDL\G05\190717_New_Calc_+35\QAF\G06\"/>
    </mc:Choice>
  </mc:AlternateContent>
  <bookViews>
    <workbookView xWindow="0" yWindow="0" windowWidth="28800" windowHeight="13020" tabRatio="712"/>
  </bookViews>
  <sheets>
    <sheet name="Summary" sheetId="2" r:id="rId1"/>
    <sheet name="Material" sheetId="6" r:id="rId2"/>
    <sheet name="Manufacturing costs" sheetId="18" r:id="rId3"/>
    <sheet name="SBM-SEKOF-FWZ" sheetId="8" r:id="rId4"/>
    <sheet name="Raw material risks" sheetId="25" r:id="rId5"/>
    <sheet name="Assumptions sheet" sheetId="17" state="veryHidden" r:id="rId6"/>
    <sheet name="Assumptions sheet SBM" sheetId="21" state="veryHidden" r:id="rId7"/>
    <sheet name="Assumptions sheet raw material" sheetId="24" state="veryHidden" r:id="rId8"/>
    <sheet name="Tabelle3" sheetId="26" state="veryHidden" r:id="rId9"/>
    <sheet name="Protokoll" sheetId="27" r:id="rId10"/>
    <sheet name="Document Control" sheetId="31" r:id="rId11"/>
    <sheet name="Temp" sheetId="28" state="veryHidden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BAS11">#REF!</definedName>
    <definedName name="__BAS12">#REF!</definedName>
    <definedName name="__BAS13">#REF!</definedName>
    <definedName name="__BAS14">#REF!</definedName>
    <definedName name="__BAS21">#REF!</definedName>
    <definedName name="__BAS22">#REF!</definedName>
    <definedName name="__BAS23">#REF!</definedName>
    <definedName name="__BAS24">#REF!</definedName>
    <definedName name="__BAS32">#REF!</definedName>
    <definedName name="__BAS33">#REF!</definedName>
    <definedName name="__BAS34">#REF!</definedName>
    <definedName name="__BSS1">#REF!</definedName>
    <definedName name="__BSS2">#REF!</definedName>
    <definedName name="__BSS3">#REF!</definedName>
    <definedName name="__BSS4">#REF!</definedName>
    <definedName name="_1____S" hidden="1">'[1]#REF'!#REF!</definedName>
    <definedName name="_BAS11">#REF!</definedName>
    <definedName name="_BAS12">#REF!</definedName>
    <definedName name="_BAS13">#REF!</definedName>
    <definedName name="_BAS14">#REF!</definedName>
    <definedName name="_BAS21">#REF!</definedName>
    <definedName name="_BAS22">#REF!</definedName>
    <definedName name="_BAS23">#REF!</definedName>
    <definedName name="_BAS24">#REF!</definedName>
    <definedName name="_BAS31">#REF!</definedName>
    <definedName name="_BAS32">#REF!</definedName>
    <definedName name="_BAS33">#REF!</definedName>
    <definedName name="_BAS34">#REF!</definedName>
    <definedName name="_BSS1">#REF!</definedName>
    <definedName name="_BSS2">#REF!</definedName>
    <definedName name="_BSS3">#REF!</definedName>
    <definedName name="_BSS4">#REF!</definedName>
    <definedName name="_xlnm._FilterDatabase" localSheetId="7" hidden="1">'Assumptions sheet raw material'!$A$3:$E$83</definedName>
    <definedName name="_xlnm._FilterDatabase" hidden="1">#REF!</definedName>
    <definedName name="_Sort" hidden="1">'[1]#REF'!#REF!</definedName>
    <definedName name="A_Englisch">'Assumptions sheet raw material'!#REF!</definedName>
    <definedName name="AAAA" hidden="1">{#N/A,#N/A,FALSE,"단축1";#N/A,#N/A,FALSE,"단축2";#N/A,#N/A,FALSE,"단축3";#N/A,#N/A,FALSE,"장축";#N/A,#N/A,FALSE,"4WD"}</definedName>
    <definedName name="Abwicklungsmodelle">'Assumptions sheet raw material'!$H$89:$H$92</definedName>
    <definedName name="as" hidden="1">{#N/A,#N/A,FALSE,"단축1";#N/A,#N/A,FALSE,"단축2";#N/A,#N/A,FALSE,"단축3";#N/A,#N/A,FALSE,"장축";#N/A,#N/A,FALSE,"4WD"}</definedName>
    <definedName name="Bestellwährung_BW">'[2]SBM inventory'!$H$28</definedName>
    <definedName name="bottomMaterials" localSheetId="10">'[2]Local Material'!#REF!</definedName>
    <definedName name="bottomMaterials">Material!$D$111</definedName>
    <definedName name="bottomProcesses">'Manufacturing costs'!$D$45</definedName>
    <definedName name="bottomTools">'SBM-SEKOF-FWZ'!$C$50</definedName>
    <definedName name="Currency_Unit">[3]Units!$A$2:$A$4</definedName>
    <definedName name="_xlnm.Database">'[4]Stückliste Basis '!#REF!</definedName>
    <definedName name="Distance_Unit">[3]Units!$A$7:$A$8</definedName>
    <definedName name="DRIVEABILITY" hidden="1">{#N/A,#N/A,FALSE,"단축1";#N/A,#N/A,FALSE,"단축2";#N/A,#N/A,FALSE,"단축3";#N/A,#N/A,FALSE,"장축";#N/A,#N/A,FALSE,"4WD"}</definedName>
    <definedName name="_xlnm.Print_Area" localSheetId="2">'Manufacturing costs'!$A$1:$DD$50</definedName>
    <definedName name="_xlnm.Print_Area" localSheetId="1">Material!$A$1:$BQ$116</definedName>
    <definedName name="_xlnm.Print_Area" localSheetId="3">'SBM-SEKOF-FWZ'!$A$1:$V$55</definedName>
    <definedName name="_xlnm.Print_Area" localSheetId="0">Summary!$A$1:$Q$46</definedName>
    <definedName name="EndZMaterials">ROW(bottomMaterials)-1</definedName>
    <definedName name="EndZProcesses">ROW(bottomProcesses)-1</definedName>
    <definedName name="EndZSBMInv">ROW(bottomSBMInvent)-1</definedName>
    <definedName name="EndZTools">ROW(bottomTools)-1</definedName>
    <definedName name="Ergänzungsschlüssel">'Assumptions sheet raw material'!$A$90:$A$102</definedName>
    <definedName name="Fertigungskosten">'[5]HISI Optik'!$H$14</definedName>
    <definedName name="FS_F_VW_01_34409_1__JV_FS_PRAESENTATIONEN_">'[6]COMPARISON SHEET (1)'!$B$6:$AN$6</definedName>
    <definedName name="FS_F_VW_01_34409_1__JV_FS_REC_SAVING_">'[6]COMPARISON SHEET (1)'!$B$6504:$M$6504</definedName>
    <definedName name="FS_F_VW_01_34409_1_1__V_FS_BAUSTUFE_VORGABEN_STK_">'[6]COMPARISON SHEET (1)'!$B$2057:$D$2057</definedName>
    <definedName name="FS_F_VW_01_34409_1_10925__JV_FS_COMPARISON_">'[6]COMPARISON SHEET (1)'!$B$2664:$S$2664</definedName>
    <definedName name="FS_F_VW_01_34409_1_10925__JV_FS_RV_LTERM_PNACHLASS_">'[6]COMPARISON SHEET (1)'!$B$2781:$X$2781</definedName>
    <definedName name="FS_F_VW_01_34409_1_10925_VW__JV_FS_BIDDERS_">'[6]COMPARISON SHEET (1)'!$B$4171:$L$4171</definedName>
    <definedName name="FS_F_VW_01_34409_1_15166_SK__JV_FS_BIDDERS_">'[6]COMPARISON SHEET (1)'!$B$4143:$L$4143</definedName>
    <definedName name="FS_F_VW_01_34409_1_2__V_FS_BAUSTUFE_VORGABEN_STK_">'[6]COMPARISON SHEET (1)'!$B$2058:$D$2058</definedName>
    <definedName name="FS_F_VW_01_34409_1_21357_VW__JV_FS_BIDDERS_">'[6]COMPARISON SHEET (1)'!$B$4142:$L$4142</definedName>
    <definedName name="FS_F_VW_01_34409_1_215_BX__JV_FS_BIDDERS_">'[6]COMPARISON SHEET (1)'!$B$4167:$L$4167</definedName>
    <definedName name="FS_F_VW_01_34409_1_222_ST__JV_FS_BIDDERS_">'[6]COMPARISON SHEET (1)'!$B$4176:$L$4176</definedName>
    <definedName name="FS_F_VW_01_34409_1_22906_AU__JV_FS_BIDDERS_">'[6]COMPARISON SHEET (1)'!$B$4148:$L$4148</definedName>
    <definedName name="FS_F_VW_01_34409_1_2691_RR__JV_FS_BIDDERS_">'[6]COMPARISON SHEET (1)'!$B$4170:$L$4170</definedName>
    <definedName name="FS_F_VW_01_34409_1_27889_BX__JV_FS_BIDDERS_">'[6]COMPARISON SHEET (1)'!$B$4168:$L$4168</definedName>
    <definedName name="FS_F_VW_01_34409_1_28524_SK__JV_FS_BIDDERS_">'[6]COMPARISON SHEET (1)'!$B$4156:$L$4156</definedName>
    <definedName name="FS_F_VW_01_34409_1_300_SK__JV_FS_BIDDERS_">'[6]COMPARISON SHEET (1)'!$B$4169:$L$4169</definedName>
    <definedName name="FS_F_VW_01_34409_1_3030_ST__JV_FS_BIDDERS_">'[6]COMPARISON SHEET (1)'!$B$4174:$L$4174</definedName>
    <definedName name="FS_F_VW_01_34409_1_307_SK__JV_FS_BIDDERS_">'[6]COMPARISON SHEET (1)'!$B$4147:$L$4147</definedName>
    <definedName name="FS_F_VW_01_34409_1_31224_US__JV_FS_BIDDERS_">'[6]COMPARISON SHEET (1)'!$B$4164:$L$4164</definedName>
    <definedName name="FS_F_VW_01_34409_1_32584_IT__JV_FS_BIDDERS_">'[6]COMPARISON SHEET (1)'!$B$4153:$L$4153</definedName>
    <definedName name="FS_F_VW_01_34409_1_3266_US__JV_FS_BIDDERS_">'[6]COMPARISON SHEET (1)'!$B$4159:$L$4159</definedName>
    <definedName name="FS_F_VW_01_34409_1_342_SK__JV_FS_BIDDERS_">'[6]COMPARISON SHEET (1)'!$B$4172:$L$4172</definedName>
    <definedName name="FS_F_VW_01_34409_1_3555_IT__JV_FS_BIDDERS_">'[6]COMPARISON SHEET (1)'!$B$4158:$L$4158</definedName>
    <definedName name="FS_F_VW_01_34409_1_3739__JV_FS_COMPARISON_">'[6]COMPARISON SHEET (1)'!$B$2661:$S$2661</definedName>
    <definedName name="FS_F_VW_01_34409_1_3739__JV_FS_RV_LTERM_PNACHLASS_">'[6]COMPARISON SHEET (1)'!$B$2778:$X$2778</definedName>
    <definedName name="FS_F_VW_01_34409_1_3739_ST__JV_FS_BIDDERS_">'[6]COMPARISON SHEET (1)'!$B$4162:$L$4162</definedName>
    <definedName name="FS_F_VW_01_34409_1_3811_IT__JV_FS_BIDDERS_">'[6]COMPARISON SHEET (1)'!$B$4149:$L$4149</definedName>
    <definedName name="FS_F_VW_01_34409_1_40304_US__JV_FS_BIDDERS_">'[6]COMPARISON SHEET (1)'!$B$4145:$L$4145</definedName>
    <definedName name="FS_F_VW_01_34409_1_40645__JV_FS_COMPARISON_">'[6]COMPARISON SHEET (1)'!$B$2665:$S$2665</definedName>
    <definedName name="FS_F_VW_01_34409_1_40645__JV_FS_RV_LTERM_PNACHLASS_">'[6]COMPARISON SHEET (1)'!$B$2782:$X$2782</definedName>
    <definedName name="FS_F_VW_01_34409_1_40645_ST__JV_FS_BIDDERS_">'[6]COMPARISON SHEET (1)'!$B$4161:$L$4161</definedName>
    <definedName name="FS_F_VW_01_34409_1_5883_IT__JV_FS_BIDDERS_">'[6]COMPARISON SHEET (1)'!$B$4150:$L$4150</definedName>
    <definedName name="FS_F_VW_01_34409_1_599__JV_FS_COMPARISON_">'[6]COMPARISON SHEET (1)'!$B$2660:$S$2660</definedName>
    <definedName name="FS_F_VW_01_34409_1_599__JV_FS_RV_LTERM_PNACHLASS_">'[6]COMPARISON SHEET (1)'!$B$2777:$X$2777</definedName>
    <definedName name="FS_F_VW_01_34409_1_599_VW__JV_FS_BIDDERS_">'[6]COMPARISON SHEET (1)'!$B$4163:$L$4163</definedName>
    <definedName name="FS_F_VW_01_34409_1_61__JV_FS_COMPARISON_">'[6]COMPARISON SHEET (1)'!$B$2659:$S$2659</definedName>
    <definedName name="FS_F_VW_01_34409_1_61__JV_FS_RV_LTERM_PNACHLASS_">'[6]COMPARISON SHEET (1)'!$B$2776:$X$2776</definedName>
    <definedName name="FS_F_VW_01_34409_1_61_ST__JV_FS_BIDDERS_">'[6]COMPARISON SHEET (1)'!$B$4165:$L$4165</definedName>
    <definedName name="FS_F_VW_01_34409_1_6293_ST__JV_FS_BIDDERS_">'[6]COMPARISON SHEET (1)'!$B$4151:$L$4151</definedName>
    <definedName name="FS_F_VW_01_34409_1_674_ST__JV_FS_BIDDERS_">'[6]COMPARISON SHEET (1)'!$B$4155:$L$4155</definedName>
    <definedName name="FS_F_VW_01_34409_1_6820_MX__JV_FS_BIDDERS_">'[6]COMPARISON SHEET (1)'!$B$4157:$L$4157</definedName>
    <definedName name="FS_F_VW_01_34409_1_6902_US__JV_FS_BIDDERS_">'[6]COMPARISON SHEET (1)'!$B$4152:$L$4152</definedName>
    <definedName name="FS_F_VW_01_34409_1_7587__JV_FS_COMPARISON_">'[6]COMPARISON SHEET (1)'!$B$2662:$S$2662</definedName>
    <definedName name="FS_F_VW_01_34409_1_7587__JV_FS_REC_LIEF_">'[6]COMPARISON SHEET (1)'!$B$6390:$P$6390</definedName>
    <definedName name="FS_F_VW_01_34409_1_7587__JV_FS_RV_LTERM_PNACHLASS_">'[6]COMPARISON SHEET (1)'!$B$2779:$X$2779</definedName>
    <definedName name="FS_F_VW_01_34409_1_7587_1__JV_FS_BAUSTUFE_ANGEBOTE_WAE_">'[6]COMPARISON SHEET (1)'!$B$970:$E$970</definedName>
    <definedName name="FS_F_VW_01_34409_1_7587_11__JV_FS_REC_">'[6]COMPARISON SHEET (1)'!$B$4752:$Q$4752</definedName>
    <definedName name="FS_F_VW_01_34409_1_7587_2__JV_FS_BAUSTUFE_ANGEBOTE_WAE_">'[6]COMPARISON SHEET (1)'!$B$971:$E$971</definedName>
    <definedName name="FS_F_VW_01_34409_1_7587_28__JV_FS_REC_">'[6]COMPARISON SHEET (1)'!$B$4753:$Q$4753</definedName>
    <definedName name="FS_F_VW_01_34409_1_7587_37__JV_FS_REC_">'[6]COMPARISON SHEET (1)'!$B$4754:$Q$4754</definedName>
    <definedName name="FS_F_VW_01_34409_1_7587_46__JV_FS_REC_">'[6]COMPARISON SHEET (1)'!$B$4755:$Q$4755</definedName>
    <definedName name="FS_F_VW_01_34409_1_7587_68__JV_FS_REC_">'[6]COMPARISON SHEET (1)'!$B$4756:$Q$4756</definedName>
    <definedName name="FS_F_VW_01_34409_1_7587_VW__JV_FS_BIDDERS_">'[6]COMPARISON SHEET (1)'!$B$4173:$L$4173</definedName>
    <definedName name="FS_F_VW_01_34409_1_8096__JV_FS_COMPARISON_">'[6]COMPARISON SHEET (1)'!$B$2663:$S$2663</definedName>
    <definedName name="FS_F_VW_01_34409_1_8096__JV_FS_RV_LTERM_PNACHLASS_">'[6]COMPARISON SHEET (1)'!$B$2780:$X$2780</definedName>
    <definedName name="FS_F_VW_01_34409_1_8096_BX__JV_FS_BIDDERS_">'[6]COMPARISON SHEET (1)'!$B$4144:$L$4144</definedName>
    <definedName name="FS_F_VW_01_34409_1_8709_RR__JV_FS_BIDDERS_">'[6]COMPARISON SHEET (1)'!$B$4166:$L$4166</definedName>
    <definedName name="FS_F_VW_01_34409_1_913_VW__JV_FS_BIDDERS_">'[6]COMPARISON SHEET (1)'!$B$4154:$L$4154</definedName>
    <definedName name="FS_F_VW_01_34409_10__JV_FS_PRAESENTATIONEN_">'[6]COMPARISON SHEET (1)'!$B$15:$AN$15</definedName>
    <definedName name="FS_F_VW_01_34409_10__JV_FS_REC_SAVING_">'[6]COMPARISON SHEET (1)'!$B$6513:$M$6513</definedName>
    <definedName name="FS_F_VW_01_34409_10_1__V_FS_BAUSTUFE_VORGABEN_STK_">'[6]COMPARISON SHEET (1)'!$B$2075:$D$2075</definedName>
    <definedName name="FS_F_VW_01_34409_10_10925__JV_FS_COMPARISON_">'[6]COMPARISON SHEET (1)'!$B$2727:$S$2727</definedName>
    <definedName name="FS_F_VW_01_34409_10_10925__JV_FS_RV_LTERM_PNACHLASS_">'[6]COMPARISON SHEET (1)'!$B$2844:$X$2844</definedName>
    <definedName name="FS_F_VW_01_34409_10_2__V_FS_BAUSTUFE_VORGABEN_STK_">'[6]COMPARISON SHEET (1)'!$B$2076:$D$2076</definedName>
    <definedName name="FS_F_VW_01_34409_10_3739__JV_FS_COMPARISON_">'[6]COMPARISON SHEET (1)'!$B$2724:$S$2724</definedName>
    <definedName name="FS_F_VW_01_34409_10_3739__JV_FS_RV_LTERM_PNACHLASS_">'[6]COMPARISON SHEET (1)'!$B$2841:$X$2841</definedName>
    <definedName name="FS_F_VW_01_34409_10_40645__JV_FS_COMPARISON_">'[6]COMPARISON SHEET (1)'!$B$2728:$S$2728</definedName>
    <definedName name="FS_F_VW_01_34409_10_40645__JV_FS_RV_LTERM_PNACHLASS_">'[6]COMPARISON SHEET (1)'!$B$2845:$X$2845</definedName>
    <definedName name="FS_F_VW_01_34409_10_599__JV_FS_COMPARISON_">'[6]COMPARISON SHEET (1)'!$B$2723:$S$2723</definedName>
    <definedName name="FS_F_VW_01_34409_10_599__JV_FS_RV_LTERM_PNACHLASS_">'[6]COMPARISON SHEET (1)'!$B$2840:$X$2840</definedName>
    <definedName name="FS_F_VW_01_34409_10_61__JV_FS_COMPARISON_">'[6]COMPARISON SHEET (1)'!$B$2722:$S$2722</definedName>
    <definedName name="FS_F_VW_01_34409_10_61__JV_FS_RV_LTERM_PNACHLASS_">'[6]COMPARISON SHEET (1)'!$B$2839:$X$2839</definedName>
    <definedName name="FS_F_VW_01_34409_10_7587__JV_FS_COMPARISON_">'[6]COMPARISON SHEET (1)'!$B$2725:$S$2725</definedName>
    <definedName name="FS_F_VW_01_34409_10_7587__JV_FS_REC_LIEF_">'[6]COMPARISON SHEET (1)'!$B$6453:$P$6453</definedName>
    <definedName name="FS_F_VW_01_34409_10_7587__JV_FS_RV_LTERM_PNACHLASS_">'[6]COMPARISON SHEET (1)'!$B$2842:$X$2842</definedName>
    <definedName name="FS_F_VW_01_34409_10_7587_1__JV_FS_BAUSTUFE_ANGEBOTE_WAE_">'[6]COMPARISON SHEET (1)'!$B$1600:$E$1600</definedName>
    <definedName name="FS_F_VW_01_34409_10_7587_11__JV_FS_REC_">'[6]COMPARISON SHEET (1)'!$B$5692:$Q$5692</definedName>
    <definedName name="FS_F_VW_01_34409_10_7587_2__JV_FS_BAUSTUFE_ANGEBOTE_WAE_">'[6]COMPARISON SHEET (1)'!$B$1601:$E$1601</definedName>
    <definedName name="FS_F_VW_01_34409_10_7587_28__JV_FS_REC_">'[6]COMPARISON SHEET (1)'!$B$5693:$Q$5693</definedName>
    <definedName name="FS_F_VW_01_34409_10_7587_37__JV_FS_REC_">'[6]COMPARISON SHEET (1)'!$B$5694:$Q$5694</definedName>
    <definedName name="FS_F_VW_01_34409_10_7587_46__JV_FS_REC_">'[6]COMPARISON SHEET (1)'!$B$5695:$Q$5695</definedName>
    <definedName name="FS_F_VW_01_34409_10_7587_68__JV_FS_REC_">'[6]COMPARISON SHEET (1)'!$B$5696:$Q$5696</definedName>
    <definedName name="FS_F_VW_01_34409_10_8096__JV_FS_COMPARISON_">'[6]COMPARISON SHEET (1)'!$B$2726:$S$2726</definedName>
    <definedName name="FS_F_VW_01_34409_10_8096__JV_FS_RV_LTERM_PNACHLASS_">'[6]COMPARISON SHEET (1)'!$B$2843:$X$2843</definedName>
    <definedName name="FS_F_VW_01_34409_11__JV_FS_PRAESENTATIONEN_">'[6]COMPARISON SHEET (1)'!$B$16:$AN$16</definedName>
    <definedName name="FS_F_VW_01_34409_11__JV_FS_REC_SAVING_">'[6]COMPARISON SHEET (1)'!$B$6514:$M$6514</definedName>
    <definedName name="FS_F_VW_01_34409_11_1__V_FS_BAUSTUFE_VORGABEN_STK_">'[6]COMPARISON SHEET (1)'!$B$2077:$D$2077</definedName>
    <definedName name="FS_F_VW_01_34409_11_10925__JV_FS_COMPARISON_">'[6]COMPARISON SHEET (1)'!$B$2734:$S$2734</definedName>
    <definedName name="FS_F_VW_01_34409_11_10925__JV_FS_RV_LTERM_PNACHLASS_">'[6]COMPARISON SHEET (1)'!$B$2851:$X$2851</definedName>
    <definedName name="FS_F_VW_01_34409_11_2__V_FS_BAUSTUFE_VORGABEN_STK_">'[6]COMPARISON SHEET (1)'!$B$2078:$D$2078</definedName>
    <definedName name="FS_F_VW_01_34409_11_3739__JV_FS_COMPARISON_">'[6]COMPARISON SHEET (1)'!$B$2731:$S$2731</definedName>
    <definedName name="FS_F_VW_01_34409_11_3739__JV_FS_RV_LTERM_PNACHLASS_">'[6]COMPARISON SHEET (1)'!$B$2848:$X$2848</definedName>
    <definedName name="FS_F_VW_01_34409_11_40645__JV_FS_COMPARISON_">'[6]COMPARISON SHEET (1)'!$B$2735:$S$2735</definedName>
    <definedName name="FS_F_VW_01_34409_11_40645__JV_FS_RV_LTERM_PNACHLASS_">'[6]COMPARISON SHEET (1)'!$B$2852:$X$2852</definedName>
    <definedName name="FS_F_VW_01_34409_11_599__JV_FS_COMPARISON_">'[6]COMPARISON SHEET (1)'!$B$2730:$S$2730</definedName>
    <definedName name="FS_F_VW_01_34409_11_599__JV_FS_RV_LTERM_PNACHLASS_">'[6]COMPARISON SHEET (1)'!$B$2847:$X$2847</definedName>
    <definedName name="FS_F_VW_01_34409_11_61__JV_FS_COMPARISON_">'[6]COMPARISON SHEET (1)'!$B$2729:$S$2729</definedName>
    <definedName name="FS_F_VW_01_34409_11_61__JV_FS_RV_LTERM_PNACHLASS_">'[6]COMPARISON SHEET (1)'!$B$2846:$X$2846</definedName>
    <definedName name="FS_F_VW_01_34409_11_7587__JV_FS_COMPARISON_">'[6]COMPARISON SHEET (1)'!$B$2732:$S$2732</definedName>
    <definedName name="FS_F_VW_01_34409_11_7587__JV_FS_REC_LIEF_">'[6]COMPARISON SHEET (1)'!$B$6460:$P$6460</definedName>
    <definedName name="FS_F_VW_01_34409_11_7587__JV_FS_RV_LTERM_PNACHLASS_">'[6]COMPARISON SHEET (1)'!$B$2849:$X$2849</definedName>
    <definedName name="FS_F_VW_01_34409_11_7587_1__JV_FS_BAUSTUFE_ANGEBOTE_WAE_">'[6]COMPARISON SHEET (1)'!$B$1670:$E$1670</definedName>
    <definedName name="FS_F_VW_01_34409_11_7587_11__JV_FS_REC_">'[6]COMPARISON SHEET (1)'!$B$5797:$Q$5797</definedName>
    <definedName name="FS_F_VW_01_34409_11_7587_2__JV_FS_BAUSTUFE_ANGEBOTE_WAE_">'[6]COMPARISON SHEET (1)'!$B$1671:$E$1671</definedName>
    <definedName name="FS_F_VW_01_34409_11_7587_28__JV_FS_REC_">'[6]COMPARISON SHEET (1)'!$B$5798:$Q$5798</definedName>
    <definedName name="FS_F_VW_01_34409_11_7587_37__JV_FS_REC_">'[6]COMPARISON SHEET (1)'!$B$5799:$Q$5799</definedName>
    <definedName name="FS_F_VW_01_34409_11_7587_46__JV_FS_REC_">'[6]COMPARISON SHEET (1)'!$B$5800:$Q$5800</definedName>
    <definedName name="FS_F_VW_01_34409_11_7587_68__JV_FS_REC_">'[6]COMPARISON SHEET (1)'!$B$5801:$Q$5801</definedName>
    <definedName name="FS_F_VW_01_34409_11_8096__JV_FS_COMPARISON_">'[6]COMPARISON SHEET (1)'!$B$2733:$S$2733</definedName>
    <definedName name="FS_F_VW_01_34409_11_8096__JV_FS_RV_LTERM_PNACHLASS_">'[6]COMPARISON SHEET (1)'!$B$2850:$X$2850</definedName>
    <definedName name="FS_F_VW_01_34409_12__JV_FS_PRAESENTATIONEN_">'[6]COMPARISON SHEET (1)'!$B$17:$AN$17</definedName>
    <definedName name="FS_F_VW_01_34409_12__JV_FS_REC_SAVING_">'[6]COMPARISON SHEET (1)'!$B$6515:$M$6515</definedName>
    <definedName name="FS_F_VW_01_34409_12_1__V_FS_BAUSTUFE_VORGABEN_STK_">'[6]COMPARISON SHEET (1)'!$B$2079:$D$2079</definedName>
    <definedName name="FS_F_VW_01_34409_12_10925__JV_FS_COMPARISON_">'[6]COMPARISON SHEET (1)'!$B$2741:$S$2741</definedName>
    <definedName name="FS_F_VW_01_34409_12_10925__JV_FS_RV_LTERM_PNACHLASS_">'[6]COMPARISON SHEET (1)'!$B$2858:$X$2858</definedName>
    <definedName name="FS_F_VW_01_34409_12_2__V_FS_BAUSTUFE_VORGABEN_STK_">'[6]COMPARISON SHEET (1)'!$B$2080:$D$2080</definedName>
    <definedName name="FS_F_VW_01_34409_12_3739__JV_FS_COMPARISON_">'[6]COMPARISON SHEET (1)'!$B$2738:$S$2738</definedName>
    <definedName name="FS_F_VW_01_34409_12_3739__JV_FS_RV_LTERM_PNACHLASS_">'[6]COMPARISON SHEET (1)'!$B$2855:$X$2855</definedName>
    <definedName name="FS_F_VW_01_34409_12_40645__JV_FS_COMPARISON_">'[6]COMPARISON SHEET (1)'!$B$2742:$S$2742</definedName>
    <definedName name="FS_F_VW_01_34409_12_40645__JV_FS_RV_LTERM_PNACHLASS_">'[6]COMPARISON SHEET (1)'!$B$2859:$X$2859</definedName>
    <definedName name="FS_F_VW_01_34409_12_599__JV_FS_COMPARISON_">'[6]COMPARISON SHEET (1)'!$B$2737:$S$2737</definedName>
    <definedName name="FS_F_VW_01_34409_12_599__JV_FS_RV_LTERM_PNACHLASS_">'[6]COMPARISON SHEET (1)'!$B$2854:$X$2854</definedName>
    <definedName name="FS_F_VW_01_34409_12_61__JV_FS_COMPARISON_">'[6]COMPARISON SHEET (1)'!$B$2736:$S$2736</definedName>
    <definedName name="FS_F_VW_01_34409_12_61__JV_FS_RV_LTERM_PNACHLASS_">'[6]COMPARISON SHEET (1)'!$B$2853:$X$2853</definedName>
    <definedName name="FS_F_VW_01_34409_12_7587__JV_FS_COMPARISON_">'[6]COMPARISON SHEET (1)'!$B$2739:$S$2739</definedName>
    <definedName name="FS_F_VW_01_34409_12_7587__JV_FS_REC_LIEF_">'[6]COMPARISON SHEET (1)'!$B$6467:$P$6467</definedName>
    <definedName name="FS_F_VW_01_34409_12_7587__JV_FS_RV_LTERM_PNACHLASS_">'[6]COMPARISON SHEET (1)'!$B$2856:$X$2856</definedName>
    <definedName name="FS_F_VW_01_34409_12_7587_1__JV_FS_BAUSTUFE_ANGEBOTE_WAE_">'[6]COMPARISON SHEET (1)'!$B$1740:$E$1740</definedName>
    <definedName name="FS_F_VW_01_34409_12_7587_11__JV_FS_REC_">'[6]COMPARISON SHEET (1)'!$B$5902:$Q$5902</definedName>
    <definedName name="FS_F_VW_01_34409_12_7587_2__JV_FS_BAUSTUFE_ANGEBOTE_WAE_">'[6]COMPARISON SHEET (1)'!$B$1741:$E$1741</definedName>
    <definedName name="FS_F_VW_01_34409_12_7587_28__JV_FS_REC_">'[6]COMPARISON SHEET (1)'!$B$5903:$Q$5903</definedName>
    <definedName name="FS_F_VW_01_34409_12_7587_37__JV_FS_REC_">'[6]COMPARISON SHEET (1)'!$B$5904:$Q$5904</definedName>
    <definedName name="FS_F_VW_01_34409_12_7587_46__JV_FS_REC_">'[6]COMPARISON SHEET (1)'!$B$5905:$Q$5905</definedName>
    <definedName name="FS_F_VW_01_34409_12_7587_68__JV_FS_REC_">'[6]COMPARISON SHEET (1)'!$B$5906:$Q$5906</definedName>
    <definedName name="FS_F_VW_01_34409_12_8096__JV_FS_COMPARISON_">'[6]COMPARISON SHEET (1)'!$B$2740:$S$2740</definedName>
    <definedName name="FS_F_VW_01_34409_12_8096__JV_FS_RV_LTERM_PNACHLASS_">'[6]COMPARISON SHEET (1)'!$B$2857:$X$2857</definedName>
    <definedName name="FS_F_VW_01_34409_13__JV_FS_PRAESENTATIONEN_">'[6]COMPARISON SHEET (1)'!$B$18:$AN$18</definedName>
    <definedName name="FS_F_VW_01_34409_13__JV_FS_REC_SAVING_">'[6]COMPARISON SHEET (1)'!$B$6516:$M$6516</definedName>
    <definedName name="FS_F_VW_01_34409_13_1__V_FS_BAUSTUFE_VORGABEN_STK_">'[6]COMPARISON SHEET (1)'!$B$2081:$D$2081</definedName>
    <definedName name="FS_F_VW_01_34409_13_10925__JV_FS_COMPARISON_">'[6]COMPARISON SHEET (1)'!$B$2748:$S$2748</definedName>
    <definedName name="FS_F_VW_01_34409_13_10925__JV_FS_RV_LTERM_PNACHLASS_">'[6]COMPARISON SHEET (1)'!$B$2865:$X$2865</definedName>
    <definedName name="FS_F_VW_01_34409_13_2__V_FS_BAUSTUFE_VORGABEN_STK_">'[6]COMPARISON SHEET (1)'!$B$2082:$D$2082</definedName>
    <definedName name="FS_F_VW_01_34409_13_3739__JV_FS_COMPARISON_">'[6]COMPARISON SHEET (1)'!$B$2745:$S$2745</definedName>
    <definedName name="FS_F_VW_01_34409_13_3739__JV_FS_RV_LTERM_PNACHLASS_">'[6]COMPARISON SHEET (1)'!$B$2862:$X$2862</definedName>
    <definedName name="FS_F_VW_01_34409_13_40645__JV_FS_COMPARISON_">'[6]COMPARISON SHEET (1)'!$B$2749:$S$2749</definedName>
    <definedName name="FS_F_VW_01_34409_13_40645__JV_FS_RV_LTERM_PNACHLASS_">'[6]COMPARISON SHEET (1)'!$B$2866:$X$2866</definedName>
    <definedName name="FS_F_VW_01_34409_13_599__JV_FS_COMPARISON_">'[6]COMPARISON SHEET (1)'!$B$2744:$S$2744</definedName>
    <definedName name="FS_F_VW_01_34409_13_599__JV_FS_REC_LIEF_">'[6]COMPARISON SHEET (1)'!$B$6472:$P$6472</definedName>
    <definedName name="FS_F_VW_01_34409_13_599__JV_FS_RV_LTERM_PNACHLASS_">'[6]COMPARISON SHEET (1)'!$B$2861:$X$2861</definedName>
    <definedName name="FS_F_VW_01_34409_13_599_1__JV_FS_BAUSTUFE_ANGEBOTE_WAE_">'[6]COMPARISON SHEET (1)'!$B$1784:$E$1784</definedName>
    <definedName name="FS_F_VW_01_34409_13_599_11__JV_FS_REC_">'[6]COMPARISON SHEET (1)'!$B$5972:$Q$5972</definedName>
    <definedName name="FS_F_VW_01_34409_13_599_2__JV_FS_BAUSTUFE_ANGEBOTE_WAE_">'[6]COMPARISON SHEET (1)'!$B$1785:$E$1785</definedName>
    <definedName name="FS_F_VW_01_34409_13_599_28__JV_FS_REC_">'[6]COMPARISON SHEET (1)'!$B$5973:$Q$5973</definedName>
    <definedName name="FS_F_VW_01_34409_13_599_37__JV_FS_REC_">'[6]COMPARISON SHEET (1)'!$B$5974:$Q$5974</definedName>
    <definedName name="FS_F_VW_01_34409_13_599_46__JV_FS_REC_">'[6]COMPARISON SHEET (1)'!$B$5975:$Q$5975</definedName>
    <definedName name="FS_F_VW_01_34409_13_599_68__JV_FS_REC_">'[6]COMPARISON SHEET (1)'!$B$5976:$Q$5976</definedName>
    <definedName name="FS_F_VW_01_34409_13_61__JV_FS_COMPARISON_">'[6]COMPARISON SHEET (1)'!$B$2743:$S$2743</definedName>
    <definedName name="FS_F_VW_01_34409_13_61__JV_FS_RV_LTERM_PNACHLASS_">'[6]COMPARISON SHEET (1)'!$B$2860:$X$2860</definedName>
    <definedName name="FS_F_VW_01_34409_13_7587__JV_FS_COMPARISON_">'[6]COMPARISON SHEET (1)'!$B$2746:$S$2746</definedName>
    <definedName name="FS_F_VW_01_34409_13_7587__JV_FS_RV_LTERM_PNACHLASS_">'[6]COMPARISON SHEET (1)'!$B$2863:$X$2863</definedName>
    <definedName name="FS_F_VW_01_34409_13_8096__JV_FS_COMPARISON_">'[6]COMPARISON SHEET (1)'!$B$2747:$S$2747</definedName>
    <definedName name="FS_F_VW_01_34409_13_8096__JV_FS_RV_LTERM_PNACHLASS_">'[6]COMPARISON SHEET (1)'!$B$2864:$X$2864</definedName>
    <definedName name="FS_F_VW_01_34409_14__JV_FS_PRAESENTATIONEN_">'[6]COMPARISON SHEET (1)'!$B$19:$AN$19</definedName>
    <definedName name="FS_F_VW_01_34409_14__JV_FS_REC_SAVING_">'[6]COMPARISON SHEET (1)'!$B$6517:$M$6517</definedName>
    <definedName name="FS_F_VW_01_34409_14_1__V_FS_BAUSTUFE_VORGABEN_STK_">'[6]COMPARISON SHEET (1)'!$B$2083:$D$2083</definedName>
    <definedName name="FS_F_VW_01_34409_14_10925__JV_FS_COMPARISON_">'[6]COMPARISON SHEET (1)'!$B$2755:$S$2755</definedName>
    <definedName name="FS_F_VW_01_34409_14_10925__JV_FS_RV_LTERM_PNACHLASS_">'[6]COMPARISON SHEET (1)'!$B$2872:$X$2872</definedName>
    <definedName name="FS_F_VW_01_34409_14_2__V_FS_BAUSTUFE_VORGABEN_STK_">'[6]COMPARISON SHEET (1)'!$B$2084:$D$2084</definedName>
    <definedName name="FS_F_VW_01_34409_14_3739__JV_FS_COMPARISON_">'[6]COMPARISON SHEET (1)'!$B$2752:$S$2752</definedName>
    <definedName name="FS_F_VW_01_34409_14_3739__JV_FS_RV_LTERM_PNACHLASS_">'[6]COMPARISON SHEET (1)'!$B$2869:$X$2869</definedName>
    <definedName name="FS_F_VW_01_34409_14_40645__JV_FS_COMPARISON_">'[6]COMPARISON SHEET (1)'!$B$2756:$S$2756</definedName>
    <definedName name="FS_F_VW_01_34409_14_40645__JV_FS_RV_LTERM_PNACHLASS_">'[6]COMPARISON SHEET (1)'!$B$2873:$X$2873</definedName>
    <definedName name="FS_F_VW_01_34409_14_599__JV_FS_COMPARISON_">'[6]COMPARISON SHEET (1)'!$B$2751:$S$2751</definedName>
    <definedName name="FS_F_VW_01_34409_14_599__JV_FS_REC_LIEF_">'[6]COMPARISON SHEET (1)'!$B$6479:$P$6479</definedName>
    <definedName name="FS_F_VW_01_34409_14_599__JV_FS_RV_LTERM_PNACHLASS_">'[6]COMPARISON SHEET (1)'!$B$2868:$X$2868</definedName>
    <definedName name="FS_F_VW_01_34409_14_599_1__JV_FS_BAUSTUFE_ANGEBOTE_WAE_">'[6]COMPARISON SHEET (1)'!$B$1854:$E$1854</definedName>
    <definedName name="FS_F_VW_01_34409_14_599_11__JV_FS_REC_">'[6]COMPARISON SHEET (1)'!$B$6077:$Q$6077</definedName>
    <definedName name="FS_F_VW_01_34409_14_599_2__JV_FS_BAUSTUFE_ANGEBOTE_WAE_">'[6]COMPARISON SHEET (1)'!$B$1855:$E$1855</definedName>
    <definedName name="FS_F_VW_01_34409_14_599_28__JV_FS_REC_">'[6]COMPARISON SHEET (1)'!$B$6078:$Q$6078</definedName>
    <definedName name="FS_F_VW_01_34409_14_599_37__JV_FS_REC_">'[6]COMPARISON SHEET (1)'!$B$6079:$Q$6079</definedName>
    <definedName name="FS_F_VW_01_34409_14_599_46__JV_FS_REC_">'[6]COMPARISON SHEET (1)'!$B$6080:$Q$6080</definedName>
    <definedName name="FS_F_VW_01_34409_14_599_68__JV_FS_REC_">'[6]COMPARISON SHEET (1)'!$B$6081:$Q$6081</definedName>
    <definedName name="FS_F_VW_01_34409_14_61__JV_FS_COMPARISON_">'[6]COMPARISON SHEET (1)'!$B$2750:$S$2750</definedName>
    <definedName name="FS_F_VW_01_34409_14_61__JV_FS_RV_LTERM_PNACHLASS_">'[6]COMPARISON SHEET (1)'!$B$2867:$X$2867</definedName>
    <definedName name="FS_F_VW_01_34409_14_7587__JV_FS_COMPARISON_">'[6]COMPARISON SHEET (1)'!$B$2753:$S$2753</definedName>
    <definedName name="FS_F_VW_01_34409_14_7587__JV_FS_RV_LTERM_PNACHLASS_">'[6]COMPARISON SHEET (1)'!$B$2870:$X$2870</definedName>
    <definedName name="FS_F_VW_01_34409_14_8096__JV_FS_COMPARISON_">'[6]COMPARISON SHEET (1)'!$B$2754:$S$2754</definedName>
    <definedName name="FS_F_VW_01_34409_14_8096__JV_FS_RV_LTERM_PNACHLASS_">'[6]COMPARISON SHEET (1)'!$B$2871:$X$2871</definedName>
    <definedName name="FS_F_VW_01_34409_15__JV_FS_PRAESENTATIONEN_">'[6]COMPARISON SHEET (1)'!$B$20:$AN$20</definedName>
    <definedName name="FS_F_VW_01_34409_15__JV_FS_REC_SAVING_">'[6]COMPARISON SHEET (1)'!$B$6518:$M$6518</definedName>
    <definedName name="FS_F_VW_01_34409_15_1__V_FS_BAUSTUFE_VORGABEN_STK_">'[6]COMPARISON SHEET (1)'!$B$2085:$D$2085</definedName>
    <definedName name="FS_F_VW_01_34409_15_10925__JV_FS_COMPARISON_">'[6]COMPARISON SHEET (1)'!$B$2762:$S$2762</definedName>
    <definedName name="FS_F_VW_01_34409_15_10925__JV_FS_RV_LTERM_PNACHLASS_">'[6]COMPARISON SHEET (1)'!$B$2879:$X$2879</definedName>
    <definedName name="FS_F_VW_01_34409_15_2__V_FS_BAUSTUFE_VORGABEN_STK_">'[6]COMPARISON SHEET (1)'!$B$2086:$D$2086</definedName>
    <definedName name="FS_F_VW_01_34409_15_3739__JV_FS_COMPARISON_">'[6]COMPARISON SHEET (1)'!$B$2759:$S$2759</definedName>
    <definedName name="FS_F_VW_01_34409_15_3739__JV_FS_RV_LTERM_PNACHLASS_">'[6]COMPARISON SHEET (1)'!$B$2876:$X$2876</definedName>
    <definedName name="FS_F_VW_01_34409_15_40645__JV_FS_COMPARISON_">'[6]COMPARISON SHEET (1)'!$B$2763:$S$2763</definedName>
    <definedName name="FS_F_VW_01_34409_15_40645__JV_FS_RV_LTERM_PNACHLASS_">'[6]COMPARISON SHEET (1)'!$B$2880:$X$2880</definedName>
    <definedName name="FS_F_VW_01_34409_15_599__JV_FS_COMPARISON_">'[6]COMPARISON SHEET (1)'!$B$2758:$S$2758</definedName>
    <definedName name="FS_F_VW_01_34409_15_599__JV_FS_REC_LIEF_">'[6]COMPARISON SHEET (1)'!$B$6486:$P$6486</definedName>
    <definedName name="FS_F_VW_01_34409_15_599__JV_FS_RV_LTERM_PNACHLASS_">'[6]COMPARISON SHEET (1)'!$B$2875:$X$2875</definedName>
    <definedName name="FS_F_VW_01_34409_15_599_1__JV_FS_BAUSTUFE_ANGEBOTE_WAE_">'[6]COMPARISON SHEET (1)'!$B$1924:$E$1924</definedName>
    <definedName name="FS_F_VW_01_34409_15_599_11__JV_FS_REC_">'[6]COMPARISON SHEET (1)'!$B$6182:$Q$6182</definedName>
    <definedName name="FS_F_VW_01_34409_15_599_2__JV_FS_BAUSTUFE_ANGEBOTE_WAE_">'[6]COMPARISON SHEET (1)'!$B$1925:$E$1925</definedName>
    <definedName name="FS_F_VW_01_34409_15_599_28__JV_FS_REC_">'[6]COMPARISON SHEET (1)'!$B$6183:$Q$6183</definedName>
    <definedName name="FS_F_VW_01_34409_15_599_37__JV_FS_REC_">'[6]COMPARISON SHEET (1)'!$B$6184:$Q$6184</definedName>
    <definedName name="FS_F_VW_01_34409_15_599_46__JV_FS_REC_">'[6]COMPARISON SHEET (1)'!$B$6185:$Q$6185</definedName>
    <definedName name="FS_F_VW_01_34409_15_599_68__JV_FS_REC_">'[6]COMPARISON SHEET (1)'!$B$6186:$Q$6186</definedName>
    <definedName name="FS_F_VW_01_34409_15_61__JV_FS_COMPARISON_">'[6]COMPARISON SHEET (1)'!$B$2757:$S$2757</definedName>
    <definedName name="FS_F_VW_01_34409_15_61__JV_FS_RV_LTERM_PNACHLASS_">'[6]COMPARISON SHEET (1)'!$B$2874:$X$2874</definedName>
    <definedName name="FS_F_VW_01_34409_15_7587__JV_FS_COMPARISON_">'[6]COMPARISON SHEET (1)'!$B$2760:$S$2760</definedName>
    <definedName name="FS_F_VW_01_34409_15_7587__JV_FS_RV_LTERM_PNACHLASS_">'[6]COMPARISON SHEET (1)'!$B$2877:$X$2877</definedName>
    <definedName name="FS_F_VW_01_34409_15_8096__JV_FS_COMPARISON_">'[6]COMPARISON SHEET (1)'!$B$2761:$S$2761</definedName>
    <definedName name="FS_F_VW_01_34409_15_8096__JV_FS_RV_LTERM_PNACHLASS_">'[6]COMPARISON SHEET (1)'!$B$2878:$X$2878</definedName>
    <definedName name="FS_F_VW_01_34409_16__JV_FS_PRAESENTATIONEN_">'[6]COMPARISON SHEET (1)'!$B$21:$AN$21</definedName>
    <definedName name="FS_F_VW_01_34409_16__JV_FS_REC_SAVING_">'[6]COMPARISON SHEET (1)'!$B$6519:$M$6519</definedName>
    <definedName name="FS_F_VW_01_34409_16_1__V_FS_BAUSTUFE_VORGABEN_STK_">'[6]COMPARISON SHEET (1)'!$B$2087:$D$2087</definedName>
    <definedName name="FS_F_VW_01_34409_16_10925__JV_FS_COMPARISON_">'[6]COMPARISON SHEET (1)'!$B$2769:$S$2769</definedName>
    <definedName name="FS_F_VW_01_34409_16_10925__JV_FS_RV_LTERM_PNACHLASS_">'[6]COMPARISON SHEET (1)'!$B$2886:$X$2886</definedName>
    <definedName name="FS_F_VW_01_34409_16_2__V_FS_BAUSTUFE_VORGABEN_STK_">'[6]COMPARISON SHEET (1)'!$B$2088:$D$2088</definedName>
    <definedName name="FS_F_VW_01_34409_16_3739__JV_FS_COMPARISON_">'[6]COMPARISON SHEET (1)'!$B$2766:$S$2766</definedName>
    <definedName name="FS_F_VW_01_34409_16_3739__JV_FS_RV_LTERM_PNACHLASS_">'[6]COMPARISON SHEET (1)'!$B$2883:$X$2883</definedName>
    <definedName name="FS_F_VW_01_34409_16_40645__JV_FS_COMPARISON_">'[6]COMPARISON SHEET (1)'!$B$2770:$S$2770</definedName>
    <definedName name="FS_F_VW_01_34409_16_40645__JV_FS_RV_LTERM_PNACHLASS_">'[6]COMPARISON SHEET (1)'!$B$2887:$X$2887</definedName>
    <definedName name="FS_F_VW_01_34409_16_599__JV_FS_COMPARISON_">'[6]COMPARISON SHEET (1)'!$B$2765:$S$2765</definedName>
    <definedName name="FS_F_VW_01_34409_16_599__JV_FS_REC_LIEF_">'[6]COMPARISON SHEET (1)'!$B$6493:$P$6493</definedName>
    <definedName name="FS_F_VW_01_34409_16_599__JV_FS_RV_LTERM_PNACHLASS_">'[6]COMPARISON SHEET (1)'!$B$2882:$X$2882</definedName>
    <definedName name="FS_F_VW_01_34409_16_599_1__JV_FS_BAUSTUFE_ANGEBOTE_WAE_">'[6]COMPARISON SHEET (1)'!$B$1994:$E$1994</definedName>
    <definedName name="FS_F_VW_01_34409_16_599_11__JV_FS_REC_">'[6]COMPARISON SHEET (1)'!$B$6287:$Q$6287</definedName>
    <definedName name="FS_F_VW_01_34409_16_599_2__JV_FS_BAUSTUFE_ANGEBOTE_WAE_">'[6]COMPARISON SHEET (1)'!$B$1995:$E$1995</definedName>
    <definedName name="FS_F_VW_01_34409_16_599_28__JV_FS_REC_">'[6]COMPARISON SHEET (1)'!$B$6288:$Q$6288</definedName>
    <definedName name="FS_F_VW_01_34409_16_599_37__JV_FS_REC_">'[6]COMPARISON SHEET (1)'!$B$6289:$Q$6289</definedName>
    <definedName name="FS_F_VW_01_34409_16_599_46__JV_FS_REC_">'[6]COMPARISON SHEET (1)'!$B$6290:$Q$6290</definedName>
    <definedName name="FS_F_VW_01_34409_16_599_68__JV_FS_REC_">'[6]COMPARISON SHEET (1)'!$B$6291:$Q$6291</definedName>
    <definedName name="FS_F_VW_01_34409_16_61__JV_FS_COMPARISON_">'[6]COMPARISON SHEET (1)'!$B$2764:$S$2764</definedName>
    <definedName name="FS_F_VW_01_34409_16_61__JV_FS_RV_LTERM_PNACHLASS_">'[6]COMPARISON SHEET (1)'!$B$2881:$X$2881</definedName>
    <definedName name="FS_F_VW_01_34409_16_7587__JV_FS_COMPARISON_">'[6]COMPARISON SHEET (1)'!$B$2767:$S$2767</definedName>
    <definedName name="FS_F_VW_01_34409_16_7587__JV_FS_RV_LTERM_PNACHLASS_">'[6]COMPARISON SHEET (1)'!$B$2884:$X$2884</definedName>
    <definedName name="FS_F_VW_01_34409_16_8096__JV_FS_COMPARISON_">'[6]COMPARISON SHEET (1)'!$B$2768:$S$2768</definedName>
    <definedName name="FS_F_VW_01_34409_16_8096__JV_FS_RV_LTERM_PNACHLASS_">'[6]COMPARISON SHEET (1)'!$B$2885:$X$2885</definedName>
    <definedName name="FS_F_VW_01_34409_2__JV_FS_PRAESENTATIONEN_">'[6]COMPARISON SHEET (1)'!$B$7:$AN$7</definedName>
    <definedName name="FS_F_VW_01_34409_2__JV_FS_REC_SAVING_">'[6]COMPARISON SHEET (1)'!$B$6505:$M$6505</definedName>
    <definedName name="FS_F_VW_01_34409_2_1__V_FS_BAUSTUFE_VORGABEN_STK_">'[6]COMPARISON SHEET (1)'!$B$2059:$D$2059</definedName>
    <definedName name="FS_F_VW_01_34409_2_10925__JV_FS_COMPARISON_">'[6]COMPARISON SHEET (1)'!$B$2671:$S$2671</definedName>
    <definedName name="FS_F_VW_01_34409_2_10925__JV_FS_RV_LTERM_PNACHLASS_">'[6]COMPARISON SHEET (1)'!$B$2788:$X$2788</definedName>
    <definedName name="FS_F_VW_01_34409_2_2__V_FS_BAUSTUFE_VORGABEN_STK_">'[6]COMPARISON SHEET (1)'!$B$2060:$D$2060</definedName>
    <definedName name="FS_F_VW_01_34409_2_3739__JV_FS_COMPARISON_">'[6]COMPARISON SHEET (1)'!$B$2668:$S$2668</definedName>
    <definedName name="FS_F_VW_01_34409_2_3739__JV_FS_RV_LTERM_PNACHLASS_">'[6]COMPARISON SHEET (1)'!$B$2785:$X$2785</definedName>
    <definedName name="FS_F_VW_01_34409_2_40645__JV_FS_COMPARISON_">'[6]COMPARISON SHEET (1)'!$B$2672:$S$2672</definedName>
    <definedName name="FS_F_VW_01_34409_2_40645__JV_FS_RV_LTERM_PNACHLASS_">'[6]COMPARISON SHEET (1)'!$B$2789:$X$2789</definedName>
    <definedName name="FS_F_VW_01_34409_2_599__JV_FS_COMPARISON_">'[6]COMPARISON SHEET (1)'!$B$2667:$S$2667</definedName>
    <definedName name="FS_F_VW_01_34409_2_599__JV_FS_RV_LTERM_PNACHLASS_">'[6]COMPARISON SHEET (1)'!$B$2784:$X$2784</definedName>
    <definedName name="FS_F_VW_01_34409_2_61__JV_FS_COMPARISON_">'[6]COMPARISON SHEET (1)'!$B$2666:$S$2666</definedName>
    <definedName name="FS_F_VW_01_34409_2_61__JV_FS_RV_LTERM_PNACHLASS_">'[6]COMPARISON SHEET (1)'!$B$2783:$X$2783</definedName>
    <definedName name="FS_F_VW_01_34409_2_7587__JV_FS_COMPARISON_">'[6]COMPARISON SHEET (1)'!$B$2669:$S$2669</definedName>
    <definedName name="FS_F_VW_01_34409_2_7587__JV_FS_REC_LIEF_">'[6]COMPARISON SHEET (1)'!$B$6397:$P$6397</definedName>
    <definedName name="FS_F_VW_01_34409_2_7587__JV_FS_RV_LTERM_PNACHLASS_">'[6]COMPARISON SHEET (1)'!$B$2786:$X$2786</definedName>
    <definedName name="FS_F_VW_01_34409_2_7587_1__JV_FS_BAUSTUFE_ANGEBOTE_WAE_">'[6]COMPARISON SHEET (1)'!$B$1040:$E$1040</definedName>
    <definedName name="FS_F_VW_01_34409_2_7587_11__JV_FS_REC_">'[6]COMPARISON SHEET (1)'!$B$4852:$Q$4852</definedName>
    <definedName name="FS_F_VW_01_34409_2_7587_2__JV_FS_BAUSTUFE_ANGEBOTE_WAE_">'[6]COMPARISON SHEET (1)'!$B$1041:$E$1041</definedName>
    <definedName name="FS_F_VW_01_34409_2_7587_28__JV_FS_REC_">'[6]COMPARISON SHEET (1)'!$B$4853:$Q$4853</definedName>
    <definedName name="FS_F_VW_01_34409_2_7587_37__JV_FS_REC_">'[6]COMPARISON SHEET (1)'!$B$4854:$Q$4854</definedName>
    <definedName name="FS_F_VW_01_34409_2_7587_46__JV_FS_REC_">'[6]COMPARISON SHEET (1)'!$B$4855:$Q$4855</definedName>
    <definedName name="FS_F_VW_01_34409_2_7587_68__JV_FS_REC_">'[6]COMPARISON SHEET (1)'!$B$4856:$Q$4856</definedName>
    <definedName name="FS_F_VW_01_34409_2_8096__JV_FS_COMPARISON_">'[6]COMPARISON SHEET (1)'!$B$2670:$S$2670</definedName>
    <definedName name="FS_F_VW_01_34409_2_8096__JV_FS_RV_LTERM_PNACHLASS_">'[6]COMPARISON SHEET (1)'!$B$2787:$X$2787</definedName>
    <definedName name="FS_F_VW_01_34409_3__JV_FS_PRAESENTATIONEN_">'[6]COMPARISON SHEET (1)'!$B$8:$AN$8</definedName>
    <definedName name="FS_F_VW_01_34409_3__JV_FS_REC_SAVING_">'[6]COMPARISON SHEET (1)'!$B$6506:$M$6506</definedName>
    <definedName name="FS_F_VW_01_34409_3_1__V_FS_BAUSTUFE_VORGABEN_STK_">'[6]COMPARISON SHEET (1)'!$B$2061:$D$2061</definedName>
    <definedName name="FS_F_VW_01_34409_3_10925__JV_FS_COMPARISON_">'[6]COMPARISON SHEET (1)'!$B$2678:$S$2678</definedName>
    <definedName name="FS_F_VW_01_34409_3_10925__JV_FS_RV_LTERM_PNACHLASS_">'[6]COMPARISON SHEET (1)'!$B$2795:$X$2795</definedName>
    <definedName name="FS_F_VW_01_34409_3_2__V_FS_BAUSTUFE_VORGABEN_STK_">'[6]COMPARISON SHEET (1)'!$B$2062:$D$2062</definedName>
    <definedName name="FS_F_VW_01_34409_3_3739__JV_FS_COMPARISON_">'[6]COMPARISON SHEET (1)'!$B$2675:$S$2675</definedName>
    <definedName name="FS_F_VW_01_34409_3_3739__JV_FS_RV_LTERM_PNACHLASS_">'[6]COMPARISON SHEET (1)'!$B$2792:$X$2792</definedName>
    <definedName name="FS_F_VW_01_34409_3_40645__JV_FS_COMPARISON_">'[6]COMPARISON SHEET (1)'!$B$2679:$S$2679</definedName>
    <definedName name="FS_F_VW_01_34409_3_40645__JV_FS_RV_LTERM_PNACHLASS_">'[6]COMPARISON SHEET (1)'!$B$2796:$X$2796</definedName>
    <definedName name="FS_F_VW_01_34409_3_599__JV_FS_COMPARISON_">'[6]COMPARISON SHEET (1)'!$B$2674:$S$2674</definedName>
    <definedName name="FS_F_VW_01_34409_3_599__JV_FS_RV_LTERM_PNACHLASS_">'[6]COMPARISON SHEET (1)'!$B$2791:$X$2791</definedName>
    <definedName name="FS_F_VW_01_34409_3_61__JV_FS_COMPARISON_">'[6]COMPARISON SHEET (1)'!$B$2673:$S$2673</definedName>
    <definedName name="FS_F_VW_01_34409_3_61__JV_FS_RV_LTERM_PNACHLASS_">'[6]COMPARISON SHEET (1)'!$B$2790:$X$2790</definedName>
    <definedName name="FS_F_VW_01_34409_3_7587__JV_FS_COMPARISON_">'[6]COMPARISON SHEET (1)'!$B$2676:$S$2676</definedName>
    <definedName name="FS_F_VW_01_34409_3_7587__JV_FS_REC_LIEF_">'[6]COMPARISON SHEET (1)'!$B$6404:$P$6404</definedName>
    <definedName name="FS_F_VW_01_34409_3_7587__JV_FS_RV_LTERM_PNACHLASS_">'[6]COMPARISON SHEET (1)'!$B$2793:$X$2793</definedName>
    <definedName name="FS_F_VW_01_34409_3_7587_1__JV_FS_BAUSTUFE_ANGEBOTE_WAE_">'[6]COMPARISON SHEET (1)'!$B$1110:$E$1110</definedName>
    <definedName name="FS_F_VW_01_34409_3_7587_11__JV_FS_REC_">'[6]COMPARISON SHEET (1)'!$B$4957:$Q$4957</definedName>
    <definedName name="FS_F_VW_01_34409_3_7587_2__JV_FS_BAUSTUFE_ANGEBOTE_WAE_">'[6]COMPARISON SHEET (1)'!$B$1111:$E$1111</definedName>
    <definedName name="FS_F_VW_01_34409_3_7587_28__JV_FS_REC_">'[6]COMPARISON SHEET (1)'!$B$4958:$Q$4958</definedName>
    <definedName name="FS_F_VW_01_34409_3_7587_37__JV_FS_REC_">'[6]COMPARISON SHEET (1)'!$B$4959:$Q$4959</definedName>
    <definedName name="FS_F_VW_01_34409_3_7587_46__JV_FS_REC_">'[6]COMPARISON SHEET (1)'!$B$4960:$Q$4960</definedName>
    <definedName name="FS_F_VW_01_34409_3_7587_68__JV_FS_REC_">'[6]COMPARISON SHEET (1)'!$B$4961:$Q$4961</definedName>
    <definedName name="FS_F_VW_01_34409_3_8096__JV_FS_COMPARISON_">'[6]COMPARISON SHEET (1)'!$B$2677:$S$2677</definedName>
    <definedName name="FS_F_VW_01_34409_3_8096__JV_FS_RV_LTERM_PNACHLASS_">'[6]COMPARISON SHEET (1)'!$B$2794:$X$2794</definedName>
    <definedName name="FS_F_VW_01_34409_4__JV_FS_PRAESENTATIONEN_">'[6]COMPARISON SHEET (1)'!$B$9:$AN$9</definedName>
    <definedName name="FS_F_VW_01_34409_4__JV_FS_REC_SAVING_">'[6]COMPARISON SHEET (1)'!$B$6507:$M$6507</definedName>
    <definedName name="FS_F_VW_01_34409_4_1__V_FS_BAUSTUFE_VORGABEN_STK_">'[6]COMPARISON SHEET (1)'!$B$2063:$D$2063</definedName>
    <definedName name="FS_F_VW_01_34409_4_10925__JV_FS_COMPARISON_">'[6]COMPARISON SHEET (1)'!$B$2685:$S$2685</definedName>
    <definedName name="FS_F_VW_01_34409_4_10925__JV_FS_RV_LTERM_PNACHLASS_">'[6]COMPARISON SHEET (1)'!$B$2802:$X$2802</definedName>
    <definedName name="FS_F_VW_01_34409_4_2__V_FS_BAUSTUFE_VORGABEN_STK_">'[6]COMPARISON SHEET (1)'!$B$2064:$D$2064</definedName>
    <definedName name="FS_F_VW_01_34409_4_3739__JV_FS_COMPARISON_">'[6]COMPARISON SHEET (1)'!$B$2682:$S$2682</definedName>
    <definedName name="FS_F_VW_01_34409_4_3739__JV_FS_RV_LTERM_PNACHLASS_">'[6]COMPARISON SHEET (1)'!$B$2799:$X$2799</definedName>
    <definedName name="FS_F_VW_01_34409_4_40645__JV_FS_COMPARISON_">'[6]COMPARISON SHEET (1)'!$B$2686:$S$2686</definedName>
    <definedName name="FS_F_VW_01_34409_4_40645__JV_FS_RV_LTERM_PNACHLASS_">'[6]COMPARISON SHEET (1)'!$B$2803:$X$2803</definedName>
    <definedName name="FS_F_VW_01_34409_4_599__JV_FS_COMPARISON_">'[6]COMPARISON SHEET (1)'!$B$2681:$S$2681</definedName>
    <definedName name="FS_F_VW_01_34409_4_599__JV_FS_RV_LTERM_PNACHLASS_">'[6]COMPARISON SHEET (1)'!$B$2798:$X$2798</definedName>
    <definedName name="FS_F_VW_01_34409_4_61__JV_FS_COMPARISON_">'[6]COMPARISON SHEET (1)'!$B$2680:$S$2680</definedName>
    <definedName name="FS_F_VW_01_34409_4_61__JV_FS_RV_LTERM_PNACHLASS_">'[6]COMPARISON SHEET (1)'!$B$2797:$X$2797</definedName>
    <definedName name="FS_F_VW_01_34409_4_7587__JV_FS_COMPARISON_">'[6]COMPARISON SHEET (1)'!$B$2683:$S$2683</definedName>
    <definedName name="FS_F_VW_01_34409_4_7587__JV_FS_REC_LIEF_">'[6]COMPARISON SHEET (1)'!$B$6411:$P$6411</definedName>
    <definedName name="FS_F_VW_01_34409_4_7587__JV_FS_RV_LTERM_PNACHLASS_">'[6]COMPARISON SHEET (1)'!$B$2800:$X$2800</definedName>
    <definedName name="FS_F_VW_01_34409_4_7587_1__JV_FS_BAUSTUFE_ANGEBOTE_WAE_">'[6]COMPARISON SHEET (1)'!$B$1180:$E$1180</definedName>
    <definedName name="FS_F_VW_01_34409_4_7587_11__JV_FS_REC_">'[6]COMPARISON SHEET (1)'!$B$5062:$Q$5062</definedName>
    <definedName name="FS_F_VW_01_34409_4_7587_2__JV_FS_BAUSTUFE_ANGEBOTE_WAE_">'[6]COMPARISON SHEET (1)'!$B$1181:$E$1181</definedName>
    <definedName name="FS_F_VW_01_34409_4_7587_28__JV_FS_REC_">'[6]COMPARISON SHEET (1)'!$B$5063:$Q$5063</definedName>
    <definedName name="FS_F_VW_01_34409_4_7587_37__JV_FS_REC_">'[6]COMPARISON SHEET (1)'!$B$5064:$Q$5064</definedName>
    <definedName name="FS_F_VW_01_34409_4_7587_46__JV_FS_REC_">'[6]COMPARISON SHEET (1)'!$B$5065:$Q$5065</definedName>
    <definedName name="FS_F_VW_01_34409_4_7587_68__JV_FS_REC_">'[6]COMPARISON SHEET (1)'!$B$5066:$Q$5066</definedName>
    <definedName name="FS_F_VW_01_34409_4_8096__JV_FS_COMPARISON_">'[6]COMPARISON SHEET (1)'!$B$2684:$S$2684</definedName>
    <definedName name="FS_F_VW_01_34409_4_8096__JV_FS_RV_LTERM_PNACHLASS_">'[6]COMPARISON SHEET (1)'!$B$2801:$X$2801</definedName>
    <definedName name="FS_F_VW_01_34409_5__JV_FS_PRAESENTATIONEN_">'[6]COMPARISON SHEET (1)'!$B$10:$AN$10</definedName>
    <definedName name="FS_F_VW_01_34409_5__JV_FS_REC_SAVING_">'[6]COMPARISON SHEET (1)'!$B$6508:$M$6508</definedName>
    <definedName name="FS_F_VW_01_34409_5_1__V_FS_BAUSTUFE_VORGABEN_STK_">'[6]COMPARISON SHEET (1)'!$B$2065:$D$2065</definedName>
    <definedName name="FS_F_VW_01_34409_5_10925__JV_FS_COMPARISON_">'[6]COMPARISON SHEET (1)'!$B$2692:$S$2692</definedName>
    <definedName name="FS_F_VW_01_34409_5_10925__JV_FS_RV_LTERM_PNACHLASS_">'[6]COMPARISON SHEET (1)'!$B$2809:$X$2809</definedName>
    <definedName name="FS_F_VW_01_34409_5_2__V_FS_BAUSTUFE_VORGABEN_STK_">'[6]COMPARISON SHEET (1)'!$B$2066:$D$2066</definedName>
    <definedName name="FS_F_VW_01_34409_5_3739__JV_FS_COMPARISON_">'[6]COMPARISON SHEET (1)'!$B$2689:$S$2689</definedName>
    <definedName name="FS_F_VW_01_34409_5_3739__JV_FS_RV_LTERM_PNACHLASS_">'[6]COMPARISON SHEET (1)'!$B$2806:$X$2806</definedName>
    <definedName name="FS_F_VW_01_34409_5_40645__JV_FS_COMPARISON_">'[6]COMPARISON SHEET (1)'!$B$2693:$S$2693</definedName>
    <definedName name="FS_F_VW_01_34409_5_40645__JV_FS_RV_LTERM_PNACHLASS_">'[6]COMPARISON SHEET (1)'!$B$2810:$X$2810</definedName>
    <definedName name="FS_F_VW_01_34409_5_599__JV_FS_COMPARISON_">'[6]COMPARISON SHEET (1)'!$B$2688:$S$2688</definedName>
    <definedName name="FS_F_VW_01_34409_5_599__JV_FS_REC_LIEF_">'[6]COMPARISON SHEET (1)'!$B$6416:$P$6416</definedName>
    <definedName name="FS_F_VW_01_34409_5_599__JV_FS_RV_LTERM_PNACHLASS_">'[6]COMPARISON SHEET (1)'!$B$2805:$X$2805</definedName>
    <definedName name="FS_F_VW_01_34409_5_599_1__JV_FS_BAUSTUFE_ANGEBOTE_WAE_">'[6]COMPARISON SHEET (1)'!$B$1224:$E$1224</definedName>
    <definedName name="FS_F_VW_01_34409_5_599_11__JV_FS_REC_">'[6]COMPARISON SHEET (1)'!$B$5132:$Q$5132</definedName>
    <definedName name="FS_F_VW_01_34409_5_599_2__JV_FS_BAUSTUFE_ANGEBOTE_WAE_">'[6]COMPARISON SHEET (1)'!$B$1225:$E$1225</definedName>
    <definedName name="FS_F_VW_01_34409_5_599_28__JV_FS_REC_">'[6]COMPARISON SHEET (1)'!$B$5133:$Q$5133</definedName>
    <definedName name="FS_F_VW_01_34409_5_599_37__JV_FS_REC_">'[6]COMPARISON SHEET (1)'!$B$5134:$Q$5134</definedName>
    <definedName name="FS_F_VW_01_34409_5_599_46__JV_FS_REC_">'[6]COMPARISON SHEET (1)'!$B$5135:$Q$5135</definedName>
    <definedName name="FS_F_VW_01_34409_5_599_68__JV_FS_REC_">'[6]COMPARISON SHEET (1)'!$B$5136:$Q$5136</definedName>
    <definedName name="FS_F_VW_01_34409_5_61__JV_FS_COMPARISON_">'[6]COMPARISON SHEET (1)'!$B$2687:$S$2687</definedName>
    <definedName name="FS_F_VW_01_34409_5_61__JV_FS_RV_LTERM_PNACHLASS_">'[6]COMPARISON SHEET (1)'!$B$2804:$X$2804</definedName>
    <definedName name="FS_F_VW_01_34409_5_7587__JV_FS_COMPARISON_">'[6]COMPARISON SHEET (1)'!$B$2690:$S$2690</definedName>
    <definedName name="FS_F_VW_01_34409_5_7587__JV_FS_RV_LTERM_PNACHLASS_">'[6]COMPARISON SHEET (1)'!$B$2807:$X$2807</definedName>
    <definedName name="FS_F_VW_01_34409_5_8096__JV_FS_COMPARISON_">'[6]COMPARISON SHEET (1)'!$B$2691:$S$2691</definedName>
    <definedName name="FS_F_VW_01_34409_5_8096__JV_FS_RV_LTERM_PNACHLASS_">'[6]COMPARISON SHEET (1)'!$B$2808:$X$2808</definedName>
    <definedName name="FS_F_VW_01_34409_6__JV_FS_PRAESENTATIONEN_">'[6]COMPARISON SHEET (1)'!$B$11:$AN$11</definedName>
    <definedName name="FS_F_VW_01_34409_6__JV_FS_REC_SAVING_">'[6]COMPARISON SHEET (1)'!$B$6509:$M$6509</definedName>
    <definedName name="FS_F_VW_01_34409_6_1__V_FS_BAUSTUFE_VORGABEN_STK_">'[6]COMPARISON SHEET (1)'!$B$2067:$D$2067</definedName>
    <definedName name="FS_F_VW_01_34409_6_10925__JV_FS_COMPARISON_">'[6]COMPARISON SHEET (1)'!$B$2699:$S$2699</definedName>
    <definedName name="FS_F_VW_01_34409_6_10925__JV_FS_RV_LTERM_PNACHLASS_">'[6]COMPARISON SHEET (1)'!$B$2816:$X$2816</definedName>
    <definedName name="FS_F_VW_01_34409_6_2__V_FS_BAUSTUFE_VORGABEN_STK_">'[6]COMPARISON SHEET (1)'!$B$2068:$D$2068</definedName>
    <definedName name="FS_F_VW_01_34409_6_3739__JV_FS_COMPARISON_">'[6]COMPARISON SHEET (1)'!$B$2696:$S$2696</definedName>
    <definedName name="FS_F_VW_01_34409_6_3739__JV_FS_RV_LTERM_PNACHLASS_">'[6]COMPARISON SHEET (1)'!$B$2813:$X$2813</definedName>
    <definedName name="FS_F_VW_01_34409_6_40645__JV_FS_COMPARISON_">'[6]COMPARISON SHEET (1)'!$B$2700:$S$2700</definedName>
    <definedName name="FS_F_VW_01_34409_6_40645__JV_FS_RV_LTERM_PNACHLASS_">'[6]COMPARISON SHEET (1)'!$B$2817:$X$2817</definedName>
    <definedName name="FS_F_VW_01_34409_6_599__JV_FS_COMPARISON_">'[6]COMPARISON SHEET (1)'!$B$2695:$S$2695</definedName>
    <definedName name="FS_F_VW_01_34409_6_599__JV_FS_REC_LIEF_">'[6]COMPARISON SHEET (1)'!$B$6423:$P$6423</definedName>
    <definedName name="FS_F_VW_01_34409_6_599__JV_FS_RV_LTERM_PNACHLASS_">'[6]COMPARISON SHEET (1)'!$B$2812:$X$2812</definedName>
    <definedName name="FS_F_VW_01_34409_6_599_1__JV_FS_BAUSTUFE_ANGEBOTE_WAE_">'[6]COMPARISON SHEET (1)'!$B$1294:$E$1294</definedName>
    <definedName name="FS_F_VW_01_34409_6_599_11__JV_FS_REC_">'[6]COMPARISON SHEET (1)'!$B$5237:$Q$5237</definedName>
    <definedName name="FS_F_VW_01_34409_6_599_2__JV_FS_BAUSTUFE_ANGEBOTE_WAE_">'[6]COMPARISON SHEET (1)'!$B$1295:$E$1295</definedName>
    <definedName name="FS_F_VW_01_34409_6_599_28__JV_FS_REC_">'[6]COMPARISON SHEET (1)'!$B$5238:$Q$5238</definedName>
    <definedName name="FS_F_VW_01_34409_6_599_37__JV_FS_REC_">'[6]COMPARISON SHEET (1)'!$B$5239:$Q$5239</definedName>
    <definedName name="FS_F_VW_01_34409_6_599_46__JV_FS_REC_">'[6]COMPARISON SHEET (1)'!$B$5240:$Q$5240</definedName>
    <definedName name="FS_F_VW_01_34409_6_599_68__JV_FS_REC_">'[6]COMPARISON SHEET (1)'!$B$5241:$Q$5241</definedName>
    <definedName name="FS_F_VW_01_34409_6_61__JV_FS_COMPARISON_">'[6]COMPARISON SHEET (1)'!$B$2694:$S$2694</definedName>
    <definedName name="FS_F_VW_01_34409_6_61__JV_FS_RV_LTERM_PNACHLASS_">'[6]COMPARISON SHEET (1)'!$B$2811:$X$2811</definedName>
    <definedName name="FS_F_VW_01_34409_6_7587__JV_FS_COMPARISON_">'[6]COMPARISON SHEET (1)'!$B$2697:$S$2697</definedName>
    <definedName name="FS_F_VW_01_34409_6_7587__JV_FS_RV_LTERM_PNACHLASS_">'[6]COMPARISON SHEET (1)'!$B$2814:$X$2814</definedName>
    <definedName name="FS_F_VW_01_34409_6_8096__JV_FS_COMPARISON_">'[6]COMPARISON SHEET (1)'!$B$2698:$S$2698</definedName>
    <definedName name="FS_F_VW_01_34409_6_8096__JV_FS_RV_LTERM_PNACHLASS_">'[6]COMPARISON SHEET (1)'!$B$2815:$X$2815</definedName>
    <definedName name="FS_F_VW_01_34409_6_USP_10925__JV_FS_PR_EX_RATES_DATUM_COMP_">'[6]COMPARISON SHEET (1)'!$B$3216:$F$3216</definedName>
    <definedName name="FS_F_VW_01_34409_7__JV_FS_PRAESENTATIONEN_">'[6]COMPARISON SHEET (1)'!$B$12:$AN$12</definedName>
    <definedName name="FS_F_VW_01_34409_7__JV_FS_REC_SAVING_">'[6]COMPARISON SHEET (1)'!$B$6510:$M$6510</definedName>
    <definedName name="FS_F_VW_01_34409_7_1__V_FS_BAUSTUFE_VORGABEN_STK_">'[6]COMPARISON SHEET (1)'!$B$2069:$D$2069</definedName>
    <definedName name="FS_F_VW_01_34409_7_10925__JV_FS_COMPARISON_">'[6]COMPARISON SHEET (1)'!$B$2706:$S$2706</definedName>
    <definedName name="FS_F_VW_01_34409_7_10925__JV_FS_RV_LTERM_PNACHLASS_">'[6]COMPARISON SHEET (1)'!$B$2823:$X$2823</definedName>
    <definedName name="FS_F_VW_01_34409_7_2__V_FS_BAUSTUFE_VORGABEN_STK_">'[6]COMPARISON SHEET (1)'!$B$2070:$D$2070</definedName>
    <definedName name="FS_F_VW_01_34409_7_3739__JV_FS_COMPARISON_">'[6]COMPARISON SHEET (1)'!$B$2703:$S$2703</definedName>
    <definedName name="FS_F_VW_01_34409_7_3739__JV_FS_RV_LTERM_PNACHLASS_">'[6]COMPARISON SHEET (1)'!$B$2820:$X$2820</definedName>
    <definedName name="FS_F_VW_01_34409_7_40645__JV_FS_COMPARISON_">'[6]COMPARISON SHEET (1)'!$B$2707:$S$2707</definedName>
    <definedName name="FS_F_VW_01_34409_7_40645__JV_FS_RV_LTERM_PNACHLASS_">'[6]COMPARISON SHEET (1)'!$B$2824:$X$2824</definedName>
    <definedName name="FS_F_VW_01_34409_7_599__JV_FS_COMPARISON_">'[6]COMPARISON SHEET (1)'!$B$2702:$S$2702</definedName>
    <definedName name="FS_F_VW_01_34409_7_599__JV_FS_REC_LIEF_">'[6]COMPARISON SHEET (1)'!$B$6430:$P$6430</definedName>
    <definedName name="FS_F_VW_01_34409_7_599__JV_FS_RV_LTERM_PNACHLASS_">'[6]COMPARISON SHEET (1)'!$B$2819:$X$2819</definedName>
    <definedName name="FS_F_VW_01_34409_7_599_1__JV_FS_BAUSTUFE_ANGEBOTE_WAE_">'[6]COMPARISON SHEET (1)'!$B$1364:$E$1364</definedName>
    <definedName name="FS_F_VW_01_34409_7_599_11__JV_FS_REC_">'[6]COMPARISON SHEET (1)'!$B$5342:$Q$5342</definedName>
    <definedName name="FS_F_VW_01_34409_7_599_2__JV_FS_BAUSTUFE_ANGEBOTE_WAE_">'[6]COMPARISON SHEET (1)'!$B$1365:$E$1365</definedName>
    <definedName name="FS_F_VW_01_34409_7_599_28__JV_FS_REC_">'[6]COMPARISON SHEET (1)'!$B$5343:$Q$5343</definedName>
    <definedName name="FS_F_VW_01_34409_7_599_37__JV_FS_REC_">'[6]COMPARISON SHEET (1)'!$B$5344:$Q$5344</definedName>
    <definedName name="FS_F_VW_01_34409_7_599_46__JV_FS_REC_">'[6]COMPARISON SHEET (1)'!$B$5345:$Q$5345</definedName>
    <definedName name="FS_F_VW_01_34409_7_599_68__JV_FS_REC_">'[6]COMPARISON SHEET (1)'!$B$5346:$Q$5346</definedName>
    <definedName name="FS_F_VW_01_34409_7_61__JV_FS_COMPARISON_">'[6]COMPARISON SHEET (1)'!$B$2701:$S$2701</definedName>
    <definedName name="FS_F_VW_01_34409_7_61__JV_FS_RV_LTERM_PNACHLASS_">'[6]COMPARISON SHEET (1)'!$B$2818:$X$2818</definedName>
    <definedName name="FS_F_VW_01_34409_7_7587__JV_FS_COMPARISON_">'[6]COMPARISON SHEET (1)'!$B$2704:$S$2704</definedName>
    <definedName name="FS_F_VW_01_34409_7_7587__JV_FS_RV_LTERM_PNACHLASS_">'[6]COMPARISON SHEET (1)'!$B$2821:$X$2821</definedName>
    <definedName name="FS_F_VW_01_34409_7_8096__JV_FS_COMPARISON_">'[6]COMPARISON SHEET (1)'!$B$2705:$S$2705</definedName>
    <definedName name="FS_F_VW_01_34409_7_8096__JV_FS_RV_LTERM_PNACHLASS_">'[6]COMPARISON SHEET (1)'!$B$2822:$X$2822</definedName>
    <definedName name="FS_F_VW_01_34409_8__JV_FS_PRAESENTATIONEN_">'[6]COMPARISON SHEET (1)'!$B$13:$AN$13</definedName>
    <definedName name="FS_F_VW_01_34409_8__JV_FS_REC_SAVING_">'[6]COMPARISON SHEET (1)'!$B$6511:$M$6511</definedName>
    <definedName name="FS_F_VW_01_34409_8_1__V_FS_BAUSTUFE_VORGABEN_STK_">'[6]COMPARISON SHEET (1)'!$B$2071:$D$2071</definedName>
    <definedName name="FS_F_VW_01_34409_8_10925__JV_FS_COMPARISON_">'[6]COMPARISON SHEET (1)'!$B$2713:$S$2713</definedName>
    <definedName name="FS_F_VW_01_34409_8_10925__JV_FS_RV_LTERM_PNACHLASS_">'[6]COMPARISON SHEET (1)'!$B$2830:$X$2830</definedName>
    <definedName name="FS_F_VW_01_34409_8_2__V_FS_BAUSTUFE_VORGABEN_STK_">'[6]COMPARISON SHEET (1)'!$B$2072:$D$2072</definedName>
    <definedName name="FS_F_VW_01_34409_8_3739__JV_FS_COMPARISON_">'[6]COMPARISON SHEET (1)'!$B$2710:$S$2710</definedName>
    <definedName name="FS_F_VW_01_34409_8_3739__JV_FS_RV_LTERM_PNACHLASS_">'[6]COMPARISON SHEET (1)'!$B$2827:$X$2827</definedName>
    <definedName name="FS_F_VW_01_34409_8_40645__JV_FS_COMPARISON_">'[6]COMPARISON SHEET (1)'!$B$2714:$S$2714</definedName>
    <definedName name="FS_F_VW_01_34409_8_40645__JV_FS_RV_LTERM_PNACHLASS_">'[6]COMPARISON SHEET (1)'!$B$2831:$X$2831</definedName>
    <definedName name="FS_F_VW_01_34409_8_599__JV_FS_COMPARISON_">'[6]COMPARISON SHEET (1)'!$B$2709:$S$2709</definedName>
    <definedName name="FS_F_VW_01_34409_8_599__JV_FS_REC_LIEF_">'[6]COMPARISON SHEET (1)'!$B$6437:$P$6437</definedName>
    <definedName name="FS_F_VW_01_34409_8_599__JV_FS_RV_LTERM_PNACHLASS_">'[6]COMPARISON SHEET (1)'!$B$2826:$X$2826</definedName>
    <definedName name="FS_F_VW_01_34409_8_599_1__JV_FS_BAUSTUFE_ANGEBOTE_WAE_">'[6]COMPARISON SHEET (1)'!$B$1434:$E$1434</definedName>
    <definedName name="FS_F_VW_01_34409_8_599_11__JV_FS_REC_">'[6]COMPARISON SHEET (1)'!$B$5447:$Q$5447</definedName>
    <definedName name="FS_F_VW_01_34409_8_599_2__JV_FS_BAUSTUFE_ANGEBOTE_WAE_">'[6]COMPARISON SHEET (1)'!$B$1435:$E$1435</definedName>
    <definedName name="FS_F_VW_01_34409_8_599_28__JV_FS_REC_">'[6]COMPARISON SHEET (1)'!$B$5448:$Q$5448</definedName>
    <definedName name="FS_F_VW_01_34409_8_599_37__JV_FS_REC_">'[6]COMPARISON SHEET (1)'!$B$5449:$Q$5449</definedName>
    <definedName name="FS_F_VW_01_34409_8_599_46__JV_FS_REC_">'[6]COMPARISON SHEET (1)'!$B$5450:$Q$5450</definedName>
    <definedName name="FS_F_VW_01_34409_8_599_68__JV_FS_REC_">'[6]COMPARISON SHEET (1)'!$B$5451:$Q$5451</definedName>
    <definedName name="FS_F_VW_01_34409_8_61__JV_FS_COMPARISON_">'[6]COMPARISON SHEET (1)'!$B$2708:$S$2708</definedName>
    <definedName name="FS_F_VW_01_34409_8_61__JV_FS_RV_LTERM_PNACHLASS_">'[6]COMPARISON SHEET (1)'!$B$2825:$X$2825</definedName>
    <definedName name="FS_F_VW_01_34409_8_7587__JV_FS_COMPARISON_">'[6]COMPARISON SHEET (1)'!$B$2711:$S$2711</definedName>
    <definedName name="FS_F_VW_01_34409_8_7587__JV_FS_RV_LTERM_PNACHLASS_">'[6]COMPARISON SHEET (1)'!$B$2828:$X$2828</definedName>
    <definedName name="FS_F_VW_01_34409_8_8096__JV_FS_COMPARISON_">'[6]COMPARISON SHEET (1)'!$B$2712:$S$2712</definedName>
    <definedName name="FS_F_VW_01_34409_8_8096__JV_FS_RV_LTERM_PNACHLASS_">'[6]COMPARISON SHEET (1)'!$B$2829:$X$2829</definedName>
    <definedName name="FS_F_VW_01_34409_9__JV_FS_PRAESENTATIONEN_">'[6]COMPARISON SHEET (1)'!$B$14:$AN$14</definedName>
    <definedName name="FS_F_VW_01_34409_9__JV_FS_REC_SAVING_">'[6]COMPARISON SHEET (1)'!$B$6512:$M$6512</definedName>
    <definedName name="FS_F_VW_01_34409_9_1__V_FS_BAUSTUFE_VORGABEN_STK_">'[6]COMPARISON SHEET (1)'!$B$2073:$D$2073</definedName>
    <definedName name="FS_F_VW_01_34409_9_10925__JV_FS_COMPARISON_">'[6]COMPARISON SHEET (1)'!$B$2720:$S$2720</definedName>
    <definedName name="FS_F_VW_01_34409_9_10925__JV_FS_RV_LTERM_PNACHLASS_">'[6]COMPARISON SHEET (1)'!$B$2837:$X$2837</definedName>
    <definedName name="FS_F_VW_01_34409_9_2__V_FS_BAUSTUFE_VORGABEN_STK_">'[6]COMPARISON SHEET (1)'!$B$2074:$D$2074</definedName>
    <definedName name="FS_F_VW_01_34409_9_3739__JV_FS_COMPARISON_">'[6]COMPARISON SHEET (1)'!$B$2717:$S$2717</definedName>
    <definedName name="FS_F_VW_01_34409_9_3739__JV_FS_RV_LTERM_PNACHLASS_">'[6]COMPARISON SHEET (1)'!$B$2834:$X$2834</definedName>
    <definedName name="FS_F_VW_01_34409_9_40645__JV_FS_COMPARISON_">'[6]COMPARISON SHEET (1)'!$B$2721:$S$2721</definedName>
    <definedName name="FS_F_VW_01_34409_9_40645__JV_FS_RV_LTERM_PNACHLASS_">'[6]COMPARISON SHEET (1)'!$B$2838:$X$2838</definedName>
    <definedName name="FS_F_VW_01_34409_9_599__JV_FS_COMPARISON_">'[6]COMPARISON SHEET (1)'!$B$2716:$S$2716</definedName>
    <definedName name="FS_F_VW_01_34409_9_599__JV_FS_RV_LTERM_PNACHLASS_">'[6]COMPARISON SHEET (1)'!$B$2833:$X$2833</definedName>
    <definedName name="FS_F_VW_01_34409_9_61__JV_FS_COMPARISON_">'[6]COMPARISON SHEET (1)'!$B$2715:$S$2715</definedName>
    <definedName name="FS_F_VW_01_34409_9_61__JV_FS_RV_LTERM_PNACHLASS_">'[6]COMPARISON SHEET (1)'!$B$2832:$X$2832</definedName>
    <definedName name="FS_F_VW_01_34409_9_7587__JV_FS_COMPARISON_">'[6]COMPARISON SHEET (1)'!$B$2718:$S$2718</definedName>
    <definedName name="FS_F_VW_01_34409_9_7587__JV_FS_REC_LIEF_">'[6]COMPARISON SHEET (1)'!$B$6446:$P$6446</definedName>
    <definedName name="FS_F_VW_01_34409_9_7587__JV_FS_RV_LTERM_PNACHLASS_">'[6]COMPARISON SHEET (1)'!$B$2835:$X$2835</definedName>
    <definedName name="FS_F_VW_01_34409_9_7587_1__JV_FS_BAUSTUFE_ANGEBOTE_WAE_">'[6]COMPARISON SHEET (1)'!$B$1530:$E$1530</definedName>
    <definedName name="FS_F_VW_01_34409_9_7587_11__JV_FS_REC_">'[6]COMPARISON SHEET (1)'!$B$5587:$Q$5587</definedName>
    <definedName name="FS_F_VW_01_34409_9_7587_2__JV_FS_BAUSTUFE_ANGEBOTE_WAE_">'[6]COMPARISON SHEET (1)'!$B$1531:$E$1531</definedName>
    <definedName name="FS_F_VW_01_34409_9_7587_28__JV_FS_REC_">'[6]COMPARISON SHEET (1)'!$B$5588:$Q$5588</definedName>
    <definedName name="FS_F_VW_01_34409_9_7587_37__JV_FS_REC_">'[6]COMPARISON SHEET (1)'!$B$5589:$Q$5589</definedName>
    <definedName name="FS_F_VW_01_34409_9_7587_46__JV_FS_REC_">'[6]COMPARISON SHEET (1)'!$B$5590:$Q$5590</definedName>
    <definedName name="FS_F_VW_01_34409_9_7587_68__JV_FS_REC_">'[6]COMPARISON SHEET (1)'!$B$5591:$Q$5591</definedName>
    <definedName name="FS_F_VW_01_34409_9_8096__JV_FS_COMPARISON_">'[6]COMPARISON SHEET (1)'!$B$2719:$S$2719</definedName>
    <definedName name="FS_F_VW_01_34409_9_8096__JV_FS_RV_LTERM_PNACHLASS_">'[6]COMPARISON SHEET (1)'!$B$2836:$X$2836</definedName>
    <definedName name="HTML1_1" hidden="1">"'[details.xls]PST GYR'!$A$1:$M$22"</definedName>
    <definedName name="HTML1_10" hidden="1">""</definedName>
    <definedName name="HTML1_11" hidden="1">1</definedName>
    <definedName name="HTML1_12" hidden="1">"C:\My Documents\net\hiimpact\un150.htm"</definedName>
    <definedName name="HTML1_2" hidden="1">1</definedName>
    <definedName name="HTML1_3" hidden="1">"details"</definedName>
    <definedName name="HTML1_4" hidden="1">"PST GYR"</definedName>
    <definedName name="HTML1_5" hidden="1">""</definedName>
    <definedName name="HTML1_6" hidden="1">-4146</definedName>
    <definedName name="HTML1_7" hidden="1">-4146</definedName>
    <definedName name="HTML1_8" hidden="1">"7/7/98"</definedName>
    <definedName name="HTML1_9" hidden="1">"Ford"</definedName>
    <definedName name="HTMLCount" hidden="1">1</definedName>
    <definedName name="JV_FS_BAUSTUFE_ANGEBOTE_WAE.DM_TEILEPREIS">'[6]COMPARISON SHEET (1)'!$E$930:$E$2051</definedName>
    <definedName name="JV_FS_BAUSTUFE_ANGEBOTE_WAE.DM_WERKZEUGKOSTEN">'[6]COMPARISON SHEET (1)'!$D$930:$D$2051</definedName>
    <definedName name="JV_FS_BIDDERS.DECLINED">'[6]COMPARISON SHEET (1)'!$K$4140:$K$4701</definedName>
    <definedName name="JV_FS_BIDDERS.LIEFNAME">'[6]COMPARISON SHEET (1)'!$D$4140:$D$4701</definedName>
    <definedName name="JV_FS_BIDDERS.LND_KB_LAND">'[6]COMPARISON SHEET (1)'!$E$4140:$E$4701</definedName>
    <definedName name="JV_FS_BIDDERS.NO_SUPPLIER">'[6]COMPARISON SHEET (1)'!$L$4140:$L$4701</definedName>
    <definedName name="JV_FS_BIDDERS.QUOTED">'[6]COMPARISON SHEET (1)'!$J$4140:$J$4701</definedName>
    <definedName name="JV_FS_COMPARISON.BEARB_GEWICHT">'[6]COMPARISON SHEET (1)'!$J$2657:$J$2770</definedName>
    <definedName name="JV_FS_COMPARISON.DM_AVG_APREIS">'[6]COMPARISON SHEET (1)'!$M$2657:$M$2770</definedName>
    <definedName name="JV_FS_COMPARISON.DM_AVG_BPREIS">'[6]COMPARISON SHEET (1)'!$N$2657:$N$2770</definedName>
    <definedName name="JV_FS_COMPARISON.DM_AVG_PROTOPREIS">'[6]COMPARISON SHEET (1)'!$O$2657:$O$2770</definedName>
    <definedName name="JV_FS_COMPARISON.DM_WERKZEUGKOSTEN">'[6]COMPARISON SHEET (1)'!$P$2657:$P$2770</definedName>
    <definedName name="JV_FS_COMPARISON.INVESTMENT">'[6]COMPARISON SHEET (1)'!$G$2657:$G$2770</definedName>
    <definedName name="JV_FS_COMPARISON.LIEF_ID">'[6]COMPARISON SHEET (1)'!$R$2657:$R$2770</definedName>
    <definedName name="JV_FS_COMPARISON.LIEF_NAME_PROD">'[6]COMPARISON SHEET (1)'!$C$2657:$C$2770</definedName>
    <definedName name="JV_FS_COMPARISON.LND_KB_LAND">'[6]COMPARISON SHEET (1)'!$K$2657:$K$2770</definedName>
    <definedName name="JV_FS_COMPARISON.RATING_FE">'[6]COMPARISON SHEET (1)'!$F$2657:$F$2770</definedName>
    <definedName name="JV_FS_COMPARISON.RATING_LOGISTIK">'[6]COMPARISON SHEET (1)'!$D$2657:$D$2770</definedName>
    <definedName name="JV_FS_COMPARISON.RATING_QUALITAET">'[6]COMPARISON SHEET (1)'!$E$2657:$E$2770</definedName>
    <definedName name="JV_FS_COMPARISON.ROHGEWICHT">'[6]COMPARISON SHEET (1)'!$H$2657:$H$2770</definedName>
    <definedName name="JV_FS_COMPARISON.ROHMAT_PREIS_ANGEB">'[6]COMPARISON SHEET (1)'!$S$2657:$S$2770</definedName>
    <definedName name="JV_FS_COMPARISON.SUM_QUOTE">'[6]COMPARISON SHEET (1)'!$L$2657:$L$2770</definedName>
    <definedName name="JV_FS_PR_EX_RATES_DATUM_COMP.RATE">'[6]COMPARISON SHEET (1)'!$D$3008:$D$3570</definedName>
    <definedName name="JV_FS_PR_EX_RATES_DATUM_COMP.WAE_ID">'[6]COMPARISON SHEET (1)'!$C$3008:$C$3570</definedName>
    <definedName name="JV_FS_PRAESENTATIONEN.VERTRAGSART">'[6]COMPARISON SHEET (1)'!$AC$4:$AC$21</definedName>
    <definedName name="JV_FS_REC.BEDARF">'[6]COMPARISON SHEET (1)'!$G$4705:$G$6381</definedName>
    <definedName name="JV_FS_REC.DM_APREIS">'[6]COMPARISON SHEET (1)'!$J$4705:$J$6381</definedName>
    <definedName name="JV_FS_REC.DM_BPREIS">'[6]COMPARISON SHEET (1)'!$K$4705:$K$6381</definedName>
    <definedName name="JV_FS_REC.INVESTMENT">'[6]COMPARISON SHEET (1)'!$M$4705:$M$6381</definedName>
    <definedName name="JV_FS_REC.LIEF_NAME_PROD">'[6]COMPARISON SHEET (1)'!$H$4705:$H$6381</definedName>
    <definedName name="JV_FS_REC.LND_KB_LAND">'[6]COMPARISON SHEET (1)'!$I$4705:$I$6381</definedName>
    <definedName name="JV_FS_REC.LOG_KONZEPT">'[6]COMPARISON SHEET (1)'!$F$4705:$F$6381</definedName>
    <definedName name="JV_FS_REC.QUOTE_PROZENT">'[6]COMPARISON SHEET (1)'!$L$4705:$L$6381</definedName>
    <definedName name="JV_FS_REC.TURNOVER">'[6]COMPARISON SHEET (1)'!$O$4705:$O$6381</definedName>
    <definedName name="JV_FS_REC.WERKSNAME">'[6]COMPARISON SHEET (1)'!$P$4705:$P$6381</definedName>
    <definedName name="JV_FS_REC_LIEF.R1">'[6]COMPARISON SHEET (1)'!$H$6385:$H$6498</definedName>
    <definedName name="JV_FS_REC_LIEF.R2">'[6]COMPARISON SHEET (1)'!$I$6385:$I$6498</definedName>
    <definedName name="JV_FS_REC_LIEF.R3">'[6]COMPARISON SHEET (1)'!$J$6385:$J$6498</definedName>
    <definedName name="JV_FS_REC_LIEF.R4">'[6]COMPARISON SHEET (1)'!$K$6385:$K$6498</definedName>
    <definedName name="JV_FS_REC_LIEF.R5">'[6]COMPARISON SHEET (1)'!$L$6385:$L$6498</definedName>
    <definedName name="JV_FS_REC_LIEF.R6">'[6]COMPARISON SHEET (1)'!$M$6385:$M$6498</definedName>
    <definedName name="JV_FS_REC_LIEF.R7">'[6]COMPARISON SHEET (1)'!$N$6385:$N$6498</definedName>
    <definedName name="JV_FS_REC_LIEF.R8">'[6]COMPARISON SHEET (1)'!$O$6385:$O$6498</definedName>
    <definedName name="JV_FS_REC_SAVING.SAV_PA0">'[6]COMPARISON SHEET (1)'!$E$6502:$E$6519</definedName>
    <definedName name="JV_FS_REC_SAVING.SAV_PA1">'[6]COMPARISON SHEET (1)'!$F$6502:$F$6519</definedName>
    <definedName name="JV_FS_REC_SAVING.SAV_PA2">'[6]COMPARISON SHEET (1)'!$G$6502:$G$6519</definedName>
    <definedName name="JV_FS_REC_SAVING.SAV_PA3">'[6]COMPARISON SHEET (1)'!$H$6502:$H$6519</definedName>
    <definedName name="JV_FS_REC_SAVING.SAV_PA4">'[6]COMPARISON SHEET (1)'!$I$6502:$I$6519</definedName>
    <definedName name="JV_FS_REC_SAVING.SAV_PA5">'[6]COMPARISON SHEET (1)'!$J$6502:$J$6519</definedName>
    <definedName name="JV_FS_REC_SAVING.SAV_PA6">'[6]COMPARISON SHEET (1)'!$K$6502:$K$6519</definedName>
    <definedName name="JV_FS_REC_SAVING.SAV_PA7">'[6]COMPARISON SHEET (1)'!$L$6502:$L$6519</definedName>
    <definedName name="JV_FS_REC_SAVING.TOTAL_SAVING_OVER_LIFE">'[6]COMPARISON SHEET (1)'!$M$6502:$M$6519</definedName>
    <definedName name="JV_FS_RV_LTERM_PNACHLASS.ENTWICKLUNGSKOSTEN">'[6]COMPARISON SHEET (1)'!$X$2774:$X$2887</definedName>
    <definedName name="JV_FS_RV_LTERM_PNACHLASS.INVESTITIONEN">'[6]COMPARISON SHEET (1)'!$U$2774:$U$2887</definedName>
    <definedName name="JV_FS_RV_LTERM_PNACHLASS.LIEF_ID">'[6]COMPARISON SHEET (1)'!$C$2774:$C$2887</definedName>
    <definedName name="JV_FS_RV_LTERM_PNACHLASS.LIEF_NAME_PROD">'[6]COMPARISON SHEET (1)'!$D$2774:$D$2887</definedName>
    <definedName name="JV_FS_RV_LTERM_PNACHLASS.PROTO_KOSTEN">'[6]COMPARISON SHEET (1)'!$W$2774:$W$2887</definedName>
    <definedName name="JV_FS_RV_LTERM_PNACHLASS.REDUCTION_1">'[6]COMPARISON SHEET (1)'!$F$2774:$F$2887</definedName>
    <definedName name="JV_FS_RV_LTERM_PNACHLASS.REDUCTION_2">'[6]COMPARISON SHEET (1)'!$H$2774:$H$2887</definedName>
    <definedName name="JV_FS_RV_LTERM_PNACHLASS.REDUCTION_3">'[6]COMPARISON SHEET (1)'!$J$2774:$J$2887</definedName>
    <definedName name="JV_FS_RV_LTERM_PNACHLASS.REDUCTION_4">'[6]COMPARISON SHEET (1)'!$L$2774:$L$2887</definedName>
    <definedName name="JV_FS_RV_LTERM_PNACHLASS.REDUCTION_5">'[6]COMPARISON SHEET (1)'!$N$2774:$N$2887</definedName>
    <definedName name="JV_FS_RV_LTERM_PNACHLASS.REDUCTION_6">'[6]COMPARISON SHEET (1)'!$P$2774:$P$2887</definedName>
    <definedName name="JV_FS_RV_LTERM_PNACHLASS.REDUCTION_7">'[6]COMPARISON SHEET (1)'!$R$2774:$R$2887</definedName>
    <definedName name="JV_FS_RV_LTERM_PNACHLASS.TURNOVER_OVER_LIFE">'[6]COMPARISON SHEET (1)'!$V$2774:$V$2887</definedName>
    <definedName name="Kaufteil">'Assumptions sheet'!$W$8</definedName>
    <definedName name="list_Rohstoffschlüssel">'Assumptions sheet raw material'!$A$4:$D$83</definedName>
    <definedName name="listAngebotsWährungen" localSheetId="6">#REF!</definedName>
    <definedName name="listAngebotsWährungen" localSheetId="10">[2]Summary!$C$37:$C$39</definedName>
    <definedName name="listAngebotsWährungen">Summary!$C$26:$C$28</definedName>
    <definedName name="listFlächeneinheit">'Assumptions sheet'!$AC$8:$AC$10</definedName>
    <definedName name="listLändernamen">'[2]Assumptions sheet'!$K$8:$K$85</definedName>
    <definedName name="listMengeneinheiten" localSheetId="10">'[2]Assumptions sheet'!$W$8:$W$27</definedName>
    <definedName name="listMengeneinheiten">'Assumptions sheet'!$W$8:$W$28</definedName>
    <definedName name="listRohstoffschlüssel" localSheetId="10">'[2]Assumptions sheet'!$B$8:$B$56</definedName>
    <definedName name="listRohstoffschlüssel">'Assumptions sheet raw material'!$G$4:$G$74</definedName>
    <definedName name="listSBMIAngebotswährungen" localSheetId="6">'[7]SBM-Inventarisierung'!$H$28:$H$30</definedName>
    <definedName name="listSBMPositivliste" localSheetId="6">'Assumptions sheet SBM'!$I$8:$I$47</definedName>
    <definedName name="listSBMWKZ">'[2]Assumptions sheet SBM'!$I$8:$I$46</definedName>
    <definedName name="listVerrechnungsformen" localSheetId="10">'[2]Assumptions sheet'!$AA$8:$AA$11</definedName>
    <definedName name="listVerrechnungsformen">'Assumptions sheet'!$AA$8:$AA$11</definedName>
    <definedName name="listVorhanden" localSheetId="10">'[2]Assumptions sheet'!$Y$8:$Y$9</definedName>
    <definedName name="listVorhanden">'Assumptions sheet'!$Y$8:$Y$9</definedName>
    <definedName name="listZulässigeAngebotswährungen" localSheetId="6">'Assumptions sheet SBM'!$B$8:$B$24</definedName>
    <definedName name="listZulässigeAngebotswährungen" localSheetId="10">'[2]Assumptions sheet'!$E$8:$E$40</definedName>
    <definedName name="listZulässigeAngebotswährungen">'Assumptions sheet'!$E$8:$E$40</definedName>
    <definedName name="listZulässigeBeschaffungswährungen" localSheetId="10">'[2]Assumptions sheet'!$H$8:$H$63</definedName>
    <definedName name="listZulässigeBeschaffungswährungen">'Assumptions sheet'!$H$8:$H$63</definedName>
    <definedName name="MTZ">'Assumptions sheet'!$W$9</definedName>
    <definedName name="Packaging_Concept">[3]Units!$A$31:$A$32</definedName>
    <definedName name="Prämie">'Assumptions sheet'!$W$17</definedName>
    <definedName name="QAF_MAPPING_GEWINN_1">Summary!$P$23</definedName>
    <definedName name="QAF_MAPPING_GEWINN_2">Summary!$O$23</definedName>
    <definedName name="QAF_MAPPING_GEWINN_3">Summary!$N$23</definedName>
    <definedName name="QAF_MAPPING_SBM_1">Summary!$P$37</definedName>
    <definedName name="QAF_MAPPING_SBM_2">Summary!$O$37</definedName>
    <definedName name="QAF_MAPPING_SBM_3">Summary!$N$37</definedName>
    <definedName name="QAF_MAPPING_ZUSCHLAG_1">Summary!#REF!</definedName>
    <definedName name="QAF_MAPPING_ZUSCHLAG_2">Summary!#REF!</definedName>
    <definedName name="QAF_MAPPING_ZUSCHLAG_3">Summary!#REF!</definedName>
    <definedName name="R_COVER" hidden="1">{#N/A,#N/A,FALSE,"단축1";#N/A,#N/A,FALSE,"단축2";#N/A,#N/A,FALSE,"단축3";#N/A,#N/A,FALSE,"장축";#N/A,#N/A,FALSE,"4WD"}</definedName>
    <definedName name="Refzos_papel">#REF!</definedName>
    <definedName name="Rohstoffe_Materialblatt">'Assumptions sheet raw material'!$G$4:$I$74</definedName>
    <definedName name="RTYHJK" hidden="1">{#N/A,#N/A,FALSE,"단축1";#N/A,#N/A,FALSE,"단축2";#N/A,#N/A,FALSE,"단축3";#N/A,#N/A,FALSE,"장축";#N/A,#N/A,FALSE,"4WD"}</definedName>
    <definedName name="SBM">'Assumptions sheet'!$O$8:$O$48</definedName>
    <definedName name="SBM_2">'Assumptions sheet'!$O$8:$P$48</definedName>
    <definedName name="SBMFeld">'Assumptions sheet'!$O$6</definedName>
    <definedName name="SEKOF">'Assumptions sheet'!$S$8:$S$41</definedName>
    <definedName name="SEKOF_2">'Assumptions sheet'!$S$8:$T$41</definedName>
    <definedName name="SEKOFFeld">'Assumptions sheet'!$S$6</definedName>
    <definedName name="sr" hidden="1">{#N/A,#N/A,FALSE,"단축1";#N/A,#N/A,FALSE,"단축2";#N/A,#N/A,FALSE,"단축3";#N/A,#N/A,FALSE,"장축";#N/A,#N/A,FALSE,"4WD"}</definedName>
    <definedName name="Subsequent_tool">'Assumptions sheet'!$O$8:$O$48</definedName>
    <definedName name="Tool_maintenance">'Assumptions sheet'!$AH$8</definedName>
    <definedName name="Transport_Concept">[3]Units!$A$11:$A$15</definedName>
    <definedName name="Transport_Unit">[3]Units!$A$18:$A$28</definedName>
    <definedName name="v" hidden="1">{#N/A,#N/A,FALSE,"단축1";#N/A,#N/A,FALSE,"단축2";#N/A,#N/A,FALSE,"단축3";#N/A,#N/A,FALSE,"장축";#N/A,#N/A,FALSE,"4WD"}</definedName>
    <definedName name="V_FS_BAUSTUFE_VORGABEN_STK.STUECKZAHL">'[6]COMPARISON SHEET (1)'!$D$2055:$D$2088</definedName>
    <definedName name="WerkzeugwartungFeld">'Assumptions sheet'!$AH$6</definedName>
    <definedName name="wrn.QRAM._.Status._.RYG." hidden="1">{#N/A,#N/A,FALSE,"QS9000";#N/A,#N/A,FALSE,"Initial APQP Timing"}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ㅁ" hidden="1">{#N/A,#N/A,FALSE,"단축1";#N/A,#N/A,FALSE,"단축2";#N/A,#N/A,FALSE,"단축3";#N/A,#N/A,FALSE,"장축";#N/A,#N/A,FALSE,"4WD"}</definedName>
    <definedName name="목차" hidden="1">{#N/A,#N/A,FALSE,"단축1";#N/A,#N/A,FALSE,"단축2";#N/A,#N/A,FALSE,"단축3";#N/A,#N/A,FALSE,"장축";#N/A,#N/A,FALSE,"4WD"}</definedName>
    <definedName name="변경목차" hidden="1">{#N/A,#N/A,FALSE,"단축1";#N/A,#N/A,FALSE,"단축2";#N/A,#N/A,FALSE,"단축3";#N/A,#N/A,FALSE,"장축";#N/A,#N/A,FALSE,"4WD"}</definedName>
    <definedName name="셀리카" hidden="1">'[1]#REF'!#REF!</definedName>
  </definedNames>
  <calcPr calcId="152511"/>
  <pivotCaches>
    <pivotCache cacheId="8" r:id="rId20"/>
  </pivotCaches>
</workbook>
</file>

<file path=xl/calcChain.xml><?xml version="1.0" encoding="utf-8"?>
<calcChain xmlns="http://schemas.openxmlformats.org/spreadsheetml/2006/main">
  <c r="X31" i="2" l="1"/>
  <c r="U31" i="2"/>
  <c r="R31" i="2"/>
  <c r="W31" i="2"/>
  <c r="T31" i="2"/>
  <c r="Q31" i="2"/>
  <c r="S30" i="2"/>
  <c r="T30" i="2"/>
  <c r="U30" i="2"/>
  <c r="V30" i="2"/>
  <c r="W30" i="2"/>
  <c r="X30" i="2"/>
  <c r="P30" i="2"/>
  <c r="Q30" i="2"/>
  <c r="R30" i="2"/>
  <c r="AW107" i="6"/>
  <c r="AW113" i="6"/>
  <c r="AR113" i="6"/>
  <c r="AW109" i="6"/>
  <c r="AR107" i="6"/>
  <c r="AR108" i="6"/>
  <c r="AM105" i="6"/>
  <c r="AM104" i="6"/>
  <c r="AM103" i="6"/>
  <c r="AM102" i="6"/>
  <c r="AM101" i="6"/>
  <c r="AM100" i="6"/>
  <c r="AM99" i="6"/>
  <c r="AM98" i="6"/>
  <c r="AM97" i="6"/>
  <c r="AM96" i="6"/>
  <c r="AM95" i="6"/>
  <c r="AM94" i="6"/>
  <c r="X105" i="6"/>
  <c r="X104" i="6"/>
  <c r="X103" i="6"/>
  <c r="X102" i="6"/>
  <c r="X101" i="6"/>
  <c r="X100" i="6"/>
  <c r="X99" i="6"/>
  <c r="X98" i="6"/>
  <c r="X97" i="6"/>
  <c r="X96" i="6"/>
  <c r="X95" i="6"/>
  <c r="X94" i="6"/>
  <c r="AM113" i="6" l="1"/>
  <c r="X113" i="6"/>
  <c r="AM92" i="6"/>
  <c r="AM89" i="6"/>
  <c r="AM87" i="6"/>
  <c r="AM82" i="6"/>
  <c r="AM107" i="6"/>
  <c r="X107" i="6"/>
  <c r="X91" i="6"/>
  <c r="X88" i="6"/>
  <c r="X87" i="6"/>
  <c r="X82" i="6"/>
  <c r="O31" i="18" l="1"/>
  <c r="Q31" i="18"/>
  <c r="DG20" i="18" l="1"/>
  <c r="DG21" i="18"/>
  <c r="DG22" i="18"/>
  <c r="DG23" i="18"/>
  <c r="BR20" i="18"/>
  <c r="BR21" i="18"/>
  <c r="BR22" i="18"/>
  <c r="BR23" i="18"/>
  <c r="BK20" i="18"/>
  <c r="BK21" i="18"/>
  <c r="BK22" i="18"/>
  <c r="BK23" i="18"/>
  <c r="BD20" i="18"/>
  <c r="BD21" i="18"/>
  <c r="BD22" i="18"/>
  <c r="BD23" i="18"/>
  <c r="AW20" i="18"/>
  <c r="AW21" i="18"/>
  <c r="AW22" i="18"/>
  <c r="AW23" i="18"/>
  <c r="AP20" i="18"/>
  <c r="AP21" i="18"/>
  <c r="AP22" i="18"/>
  <c r="AP23" i="18"/>
  <c r="AI20" i="18"/>
  <c r="AI21" i="18"/>
  <c r="AI22" i="18"/>
  <c r="AI23" i="18"/>
  <c r="AB20" i="18"/>
  <c r="AB21" i="18"/>
  <c r="AB22" i="18"/>
  <c r="AB23" i="18"/>
  <c r="U20" i="18"/>
  <c r="U21" i="18"/>
  <c r="U22" i="18"/>
  <c r="U23" i="18"/>
  <c r="Q20" i="18"/>
  <c r="Q21" i="18"/>
  <c r="Q22" i="18"/>
  <c r="Q23" i="18"/>
  <c r="O20" i="18"/>
  <c r="O21" i="18"/>
  <c r="O22" i="18"/>
  <c r="O23" i="18"/>
  <c r="O30" i="18"/>
  <c r="Q30" i="18"/>
  <c r="O29" i="18"/>
  <c r="Q29" i="18"/>
  <c r="DG29" i="18" s="1"/>
  <c r="DG27" i="18"/>
  <c r="DG30" i="18"/>
  <c r="DG31" i="18"/>
  <c r="BR29" i="18"/>
  <c r="BR30" i="18"/>
  <c r="BR31" i="18"/>
  <c r="BK30" i="18"/>
  <c r="BK31" i="18"/>
  <c r="BD30" i="18"/>
  <c r="BD31" i="18"/>
  <c r="AP30" i="18"/>
  <c r="AP31" i="18"/>
  <c r="AW30" i="18"/>
  <c r="AW31" i="18"/>
  <c r="U30" i="18"/>
  <c r="U31" i="18"/>
  <c r="AB30" i="18"/>
  <c r="AB31" i="18"/>
  <c r="AI27" i="18"/>
  <c r="AI30" i="18"/>
  <c r="AI31" i="18"/>
  <c r="Q27" i="18"/>
  <c r="BR27" i="18" s="1"/>
  <c r="Q28" i="18"/>
  <c r="BR28" i="18" s="1"/>
  <c r="O27" i="18"/>
  <c r="O28" i="18"/>
  <c r="AP29" i="18" l="1"/>
  <c r="BK29" i="18"/>
  <c r="AP27" i="18"/>
  <c r="BD29" i="18"/>
  <c r="BK28" i="18"/>
  <c r="AW27" i="18"/>
  <c r="BK27" i="18"/>
  <c r="U28" i="18"/>
  <c r="W28" i="18" s="1"/>
  <c r="U27" i="18"/>
  <c r="W27" i="18" s="1"/>
  <c r="AB27" i="18"/>
  <c r="AI28" i="18"/>
  <c r="AB29" i="18"/>
  <c r="AP28" i="18"/>
  <c r="BD27" i="18"/>
  <c r="DG28" i="18"/>
  <c r="AW28" i="18"/>
  <c r="AB28" i="18"/>
  <c r="AI29" i="18"/>
  <c r="U29" i="18"/>
  <c r="BD28" i="18"/>
  <c r="AW29" i="18"/>
  <c r="Q32" i="18" l="1"/>
  <c r="Q33" i="18"/>
  <c r="Q34" i="18"/>
  <c r="Q35" i="18"/>
  <c r="Q36" i="18"/>
  <c r="Q37" i="18"/>
  <c r="Q38" i="18"/>
  <c r="Q39" i="18"/>
  <c r="Q40" i="18"/>
  <c r="Q41" i="18"/>
  <c r="Q42" i="18"/>
  <c r="Q43" i="18"/>
  <c r="H26" i="18"/>
  <c r="O26" i="18" s="1"/>
  <c r="U40" i="18" l="1"/>
  <c r="AI40" i="18"/>
  <c r="AB40" i="18"/>
  <c r="AB36" i="18"/>
  <c r="U36" i="18"/>
  <c r="AI36" i="18"/>
  <c r="BR32" i="18"/>
  <c r="BK32" i="18"/>
  <c r="BD32" i="18"/>
  <c r="AP32" i="18"/>
  <c r="DG32" i="18"/>
  <c r="U32" i="18"/>
  <c r="AI32" i="18"/>
  <c r="AW32" i="18"/>
  <c r="AB32" i="18"/>
  <c r="AB39" i="18"/>
  <c r="U39" i="18"/>
  <c r="AI39" i="18"/>
  <c r="AB35" i="18"/>
  <c r="U35" i="18"/>
  <c r="AI35" i="18"/>
  <c r="Q26" i="18"/>
  <c r="BR26" i="18" s="1"/>
  <c r="BT26" i="18" s="1"/>
  <c r="AB42" i="18"/>
  <c r="U42" i="18"/>
  <c r="AI42" i="18"/>
  <c r="AB38" i="18"/>
  <c r="AI38" i="18"/>
  <c r="U38" i="18"/>
  <c r="AB34" i="18"/>
  <c r="U34" i="18"/>
  <c r="AI34" i="18"/>
  <c r="U41" i="18"/>
  <c r="AB41" i="18"/>
  <c r="AI41" i="18"/>
  <c r="U37" i="18"/>
  <c r="AI37" i="18"/>
  <c r="AB37" i="18"/>
  <c r="U33" i="18"/>
  <c r="AB33" i="18"/>
  <c r="AI33" i="18"/>
  <c r="AB43" i="18"/>
  <c r="U43" i="18"/>
  <c r="AI43" i="18"/>
  <c r="BK26" i="18"/>
  <c r="BM26" i="18" s="1"/>
  <c r="AW26" i="18"/>
  <c r="AY26" i="18" s="1"/>
  <c r="BK66" i="6"/>
  <c r="BK65" i="6"/>
  <c r="BK62" i="6"/>
  <c r="AP26" i="18" l="1"/>
  <c r="AR26" i="18" s="1"/>
  <c r="BD26" i="18"/>
  <c r="BF26" i="18" s="1"/>
  <c r="DG26" i="18"/>
  <c r="DI26" i="18" s="1"/>
  <c r="AI26" i="18"/>
  <c r="AK26" i="18" s="1"/>
  <c r="AB26" i="18"/>
  <c r="AD26" i="18" s="1"/>
  <c r="U26" i="18"/>
  <c r="W26" i="18" s="1"/>
  <c r="Q19" i="18"/>
  <c r="O19" i="18"/>
  <c r="O17" i="18"/>
  <c r="O18" i="18"/>
  <c r="Q17" i="18"/>
  <c r="P106" i="6"/>
  <c r="BM106" i="6" s="1"/>
  <c r="BO106" i="6" s="1"/>
  <c r="P107" i="6"/>
  <c r="AY107" i="6" s="1"/>
  <c r="BA107" i="6" s="1"/>
  <c r="P108" i="6"/>
  <c r="BD108" i="6" s="1"/>
  <c r="P109" i="6"/>
  <c r="BM96" i="6"/>
  <c r="BO96" i="6" s="1"/>
  <c r="BM97" i="6"/>
  <c r="BO97" i="6" s="1"/>
  <c r="BD106" i="6"/>
  <c r="AY104" i="6"/>
  <c r="BA104" i="6" s="1"/>
  <c r="AT106" i="6"/>
  <c r="AJ96" i="6"/>
  <c r="AL96" i="6" s="1"/>
  <c r="AJ100" i="6"/>
  <c r="AL100" i="6" s="1"/>
  <c r="AJ108" i="6"/>
  <c r="AL108" i="6" s="1"/>
  <c r="AE100" i="6"/>
  <c r="AG100" i="6" s="1"/>
  <c r="Z96" i="6"/>
  <c r="AB96" i="6" s="1"/>
  <c r="Z100" i="6"/>
  <c r="AB100" i="6" s="1"/>
  <c r="Z108" i="6"/>
  <c r="AB108" i="6" s="1"/>
  <c r="U100" i="6"/>
  <c r="W100" i="6" s="1"/>
  <c r="P93" i="6"/>
  <c r="AO93" i="6" s="1"/>
  <c r="AQ93" i="6" s="1"/>
  <c r="P94" i="6"/>
  <c r="AJ94" i="6" s="1"/>
  <c r="AL94" i="6" s="1"/>
  <c r="P95" i="6"/>
  <c r="P96" i="6"/>
  <c r="BD96" i="6" s="1"/>
  <c r="P97" i="6"/>
  <c r="AY97" i="6" s="1"/>
  <c r="BA97" i="6" s="1"/>
  <c r="P98" i="6"/>
  <c r="BM98" i="6" s="1"/>
  <c r="BO98" i="6" s="1"/>
  <c r="P99" i="6"/>
  <c r="P100" i="6"/>
  <c r="BD100" i="6" s="1"/>
  <c r="P101" i="6"/>
  <c r="AY101" i="6" s="1"/>
  <c r="BA101" i="6" s="1"/>
  <c r="P102" i="6"/>
  <c r="BM102" i="6" s="1"/>
  <c r="BO102" i="6" s="1"/>
  <c r="P103" i="6"/>
  <c r="P104" i="6"/>
  <c r="BD104" i="6" s="1"/>
  <c r="P105" i="6"/>
  <c r="AY105" i="6" s="1"/>
  <c r="BA105" i="6" s="1"/>
  <c r="P90" i="6"/>
  <c r="BM90" i="6" s="1"/>
  <c r="BO90" i="6" s="1"/>
  <c r="P91" i="6"/>
  <c r="BD91" i="6" s="1"/>
  <c r="P92" i="6"/>
  <c r="AT92" i="6" s="1"/>
  <c r="P88" i="6"/>
  <c r="BD88" i="6" s="1"/>
  <c r="P89" i="6"/>
  <c r="AY89" i="6" s="1"/>
  <c r="BA89" i="6" s="1"/>
  <c r="AJ93" i="6"/>
  <c r="AL93" i="6" s="1"/>
  <c r="P83" i="6"/>
  <c r="P84" i="6"/>
  <c r="AY84" i="6" s="1"/>
  <c r="BA84" i="6" s="1"/>
  <c r="P85" i="6"/>
  <c r="BD85" i="6" s="1"/>
  <c r="P86" i="6"/>
  <c r="AJ86" i="6" s="1"/>
  <c r="AL86" i="6" s="1"/>
  <c r="P87" i="6"/>
  <c r="BR19" i="18" l="1"/>
  <c r="AI19" i="18"/>
  <c r="AK19" i="18" s="1"/>
  <c r="AB19" i="18"/>
  <c r="AP19" i="18"/>
  <c r="BK19" i="18"/>
  <c r="AW19" i="18"/>
  <c r="U19" i="18"/>
  <c r="DG17" i="18"/>
  <c r="DI17" i="18" s="1"/>
  <c r="AB17" i="18"/>
  <c r="U17" i="18"/>
  <c r="DG19" i="18"/>
  <c r="DI19" i="18" s="1"/>
  <c r="AO98" i="6"/>
  <c r="AQ98" i="6" s="1"/>
  <c r="AO97" i="6"/>
  <c r="AQ97" i="6" s="1"/>
  <c r="BM105" i="6"/>
  <c r="BO105" i="6" s="1"/>
  <c r="AT94" i="6"/>
  <c r="U105" i="6"/>
  <c r="W105" i="6" s="1"/>
  <c r="Z107" i="6"/>
  <c r="AB107" i="6" s="1"/>
  <c r="AE105" i="6"/>
  <c r="AG105" i="6" s="1"/>
  <c r="AJ107" i="6"/>
  <c r="AL107" i="6" s="1"/>
  <c r="AO106" i="6"/>
  <c r="AQ106" i="6" s="1"/>
  <c r="AO96" i="6"/>
  <c r="AQ96" i="6" s="1"/>
  <c r="BF96" i="6" s="1"/>
  <c r="AY100" i="6"/>
  <c r="BA100" i="6" s="1"/>
  <c r="BM104" i="6"/>
  <c r="BO104" i="6" s="1"/>
  <c r="BM93" i="6"/>
  <c r="BO93" i="6" s="1"/>
  <c r="U104" i="6"/>
  <c r="W104" i="6" s="1"/>
  <c r="Z106" i="6"/>
  <c r="AB106" i="6" s="1"/>
  <c r="AE104" i="6"/>
  <c r="AG104" i="6" s="1"/>
  <c r="AJ106" i="6"/>
  <c r="AL106" i="6" s="1"/>
  <c r="AO104" i="6"/>
  <c r="AQ104" i="6" s="1"/>
  <c r="AT107" i="6"/>
  <c r="AY96" i="6"/>
  <c r="BA96" i="6" s="1"/>
  <c r="BM100" i="6"/>
  <c r="BO100" i="6" s="1"/>
  <c r="U98" i="6"/>
  <c r="W98" i="6" s="1"/>
  <c r="AE98" i="6"/>
  <c r="AG98" i="6" s="1"/>
  <c r="AO102" i="6"/>
  <c r="AQ102" i="6" s="1"/>
  <c r="BD89" i="6"/>
  <c r="U102" i="6"/>
  <c r="W102" i="6" s="1"/>
  <c r="U97" i="6"/>
  <c r="W97" i="6" s="1"/>
  <c r="AE102" i="6"/>
  <c r="AG102" i="6" s="1"/>
  <c r="AV102" i="6" s="1"/>
  <c r="AE97" i="6"/>
  <c r="AG97" i="6" s="1"/>
  <c r="BF106" i="6"/>
  <c r="AO101" i="6"/>
  <c r="AQ101" i="6" s="1"/>
  <c r="BM94" i="6"/>
  <c r="BO94" i="6" s="1"/>
  <c r="U106" i="6"/>
  <c r="W106" i="6" s="1"/>
  <c r="U101" i="6"/>
  <c r="W101" i="6" s="1"/>
  <c r="U96" i="6"/>
  <c r="W96" i="6" s="1"/>
  <c r="Z104" i="6"/>
  <c r="AB104" i="6" s="1"/>
  <c r="AE106" i="6"/>
  <c r="AG106" i="6" s="1"/>
  <c r="AV106" i="6" s="1"/>
  <c r="AE101" i="6"/>
  <c r="AG101" i="6" s="1"/>
  <c r="AV101" i="6" s="1"/>
  <c r="AE96" i="6"/>
  <c r="AG96" i="6" s="1"/>
  <c r="AJ104" i="6"/>
  <c r="AL104" i="6" s="1"/>
  <c r="AO105" i="6"/>
  <c r="AQ105" i="6" s="1"/>
  <c r="AO100" i="6"/>
  <c r="AQ100" i="6" s="1"/>
  <c r="BF100" i="6" s="1"/>
  <c r="AY106" i="6"/>
  <c r="BA106" i="6" s="1"/>
  <c r="BD107" i="6"/>
  <c r="BM101" i="6"/>
  <c r="BO101" i="6" s="1"/>
  <c r="AO103" i="6"/>
  <c r="AQ103" i="6" s="1"/>
  <c r="AE103" i="6"/>
  <c r="AG103" i="6" s="1"/>
  <c r="U103" i="6"/>
  <c r="W103" i="6" s="1"/>
  <c r="BM103" i="6"/>
  <c r="BO103" i="6" s="1"/>
  <c r="AY103" i="6"/>
  <c r="BA103" i="6" s="1"/>
  <c r="AJ103" i="6"/>
  <c r="AL103" i="6" s="1"/>
  <c r="Z103" i="6"/>
  <c r="AB103" i="6" s="1"/>
  <c r="BD103" i="6"/>
  <c r="AO99" i="6"/>
  <c r="AQ99" i="6" s="1"/>
  <c r="AE99" i="6"/>
  <c r="AG99" i="6" s="1"/>
  <c r="U99" i="6"/>
  <c r="W99" i="6" s="1"/>
  <c r="BM99" i="6"/>
  <c r="BO99" i="6" s="1"/>
  <c r="AY99" i="6"/>
  <c r="BA99" i="6" s="1"/>
  <c r="AJ99" i="6"/>
  <c r="AL99" i="6" s="1"/>
  <c r="Z99" i="6"/>
  <c r="AB99" i="6" s="1"/>
  <c r="BD99" i="6"/>
  <c r="AT95" i="6"/>
  <c r="BD95" i="6"/>
  <c r="AT103" i="6"/>
  <c r="AE95" i="6"/>
  <c r="AG95" i="6" s="1"/>
  <c r="AT99" i="6"/>
  <c r="AV97" i="6"/>
  <c r="BF104" i="6"/>
  <c r="AT102" i="6"/>
  <c r="AT98" i="6"/>
  <c r="AY108" i="6"/>
  <c r="BA108" i="6" s="1"/>
  <c r="BD102" i="6"/>
  <c r="BD98" i="6"/>
  <c r="BF98" i="6" s="1"/>
  <c r="BD94" i="6"/>
  <c r="Z102" i="6"/>
  <c r="AB102" i="6" s="1"/>
  <c r="Z98" i="6"/>
  <c r="AB98" i="6" s="1"/>
  <c r="AJ102" i="6"/>
  <c r="AL102" i="6" s="1"/>
  <c r="AJ98" i="6"/>
  <c r="AL98" i="6" s="1"/>
  <c r="AT105" i="6"/>
  <c r="AV105" i="6" s="1"/>
  <c r="AT101" i="6"/>
  <c r="AT97" i="6"/>
  <c r="AY102" i="6"/>
  <c r="BA102" i="6" s="1"/>
  <c r="AY98" i="6"/>
  <c r="BA98" i="6" s="1"/>
  <c r="BD105" i="6"/>
  <c r="BF105" i="6" s="1"/>
  <c r="BD101" i="6"/>
  <c r="BD97" i="6"/>
  <c r="BF97" i="6" s="1"/>
  <c r="BM108" i="6"/>
  <c r="BO108" i="6" s="1"/>
  <c r="AE94" i="6"/>
  <c r="AG94" i="6" s="1"/>
  <c r="BD93" i="6"/>
  <c r="BF93" i="6" s="1"/>
  <c r="U108" i="6"/>
  <c r="W108" i="6" s="1"/>
  <c r="Z105" i="6"/>
  <c r="AB105" i="6" s="1"/>
  <c r="Z101" i="6"/>
  <c r="AB101" i="6" s="1"/>
  <c r="Z97" i="6"/>
  <c r="AB97" i="6" s="1"/>
  <c r="AE108" i="6"/>
  <c r="AG108" i="6" s="1"/>
  <c r="AJ105" i="6"/>
  <c r="AL105" i="6" s="1"/>
  <c r="AJ101" i="6"/>
  <c r="AL101" i="6" s="1"/>
  <c r="AJ97" i="6"/>
  <c r="AL97" i="6" s="1"/>
  <c r="AO108" i="6"/>
  <c r="AQ108" i="6" s="1"/>
  <c r="BF108" i="6" s="1"/>
  <c r="AT108" i="6"/>
  <c r="AT104" i="6"/>
  <c r="AT100" i="6"/>
  <c r="AV100" i="6" s="1"/>
  <c r="AT96" i="6"/>
  <c r="AV96" i="6" s="1"/>
  <c r="BD17" i="18"/>
  <c r="BF17" i="18" s="1"/>
  <c r="AP17" i="18"/>
  <c r="AR17" i="18" s="1"/>
  <c r="AI17" i="18"/>
  <c r="AK17" i="18" s="1"/>
  <c r="BD19" i="18"/>
  <c r="BF19" i="18" s="1"/>
  <c r="U107" i="6"/>
  <c r="W107" i="6" s="1"/>
  <c r="AE107" i="6"/>
  <c r="AG107" i="6" s="1"/>
  <c r="AO107" i="6"/>
  <c r="AQ107" i="6" s="1"/>
  <c r="BM107" i="6"/>
  <c r="BO107" i="6" s="1"/>
  <c r="BF102" i="6"/>
  <c r="AJ95" i="6"/>
  <c r="AL95" i="6" s="1"/>
  <c r="BM95" i="6"/>
  <c r="BO95" i="6" s="1"/>
  <c r="AO94" i="6"/>
  <c r="AQ94" i="6" s="1"/>
  <c r="AY94" i="6"/>
  <c r="BA94" i="6" s="1"/>
  <c r="AO95" i="6"/>
  <c r="AQ95" i="6" s="1"/>
  <c r="Z94" i="6"/>
  <c r="AB94" i="6" s="1"/>
  <c r="U95" i="6"/>
  <c r="W95" i="6" s="1"/>
  <c r="AY95" i="6"/>
  <c r="BA95" i="6" s="1"/>
  <c r="AE93" i="6"/>
  <c r="AG93" i="6" s="1"/>
  <c r="AY93" i="6"/>
  <c r="BA93" i="6" s="1"/>
  <c r="Z93" i="6"/>
  <c r="AB93" i="6" s="1"/>
  <c r="AT93" i="6"/>
  <c r="Z95" i="6"/>
  <c r="AB95" i="6" s="1"/>
  <c r="U84" i="6"/>
  <c r="W84" i="6" s="1"/>
  <c r="AE89" i="6"/>
  <c r="AG89" i="6" s="1"/>
  <c r="AT89" i="6"/>
  <c r="AV89" i="6" s="1"/>
  <c r="U86" i="6"/>
  <c r="W86" i="6" s="1"/>
  <c r="Z86" i="6"/>
  <c r="AB86" i="6" s="1"/>
  <c r="AJ92" i="6"/>
  <c r="AL92" i="6" s="1"/>
  <c r="Z84" i="6"/>
  <c r="AB84" i="6" s="1"/>
  <c r="AO86" i="6"/>
  <c r="AQ86" i="6" s="1"/>
  <c r="BD84" i="6"/>
  <c r="AO84" i="6"/>
  <c r="AQ84" i="6" s="1"/>
  <c r="BF84" i="6" s="1"/>
  <c r="BD92" i="6"/>
  <c r="BM86" i="6"/>
  <c r="BO86" i="6" s="1"/>
  <c r="AY91" i="6"/>
  <c r="BA91" i="6" s="1"/>
  <c r="AJ85" i="6"/>
  <c r="AL85" i="6" s="1"/>
  <c r="BM85" i="6"/>
  <c r="BO85" i="6" s="1"/>
  <c r="U85" i="6"/>
  <c r="W85" i="6" s="1"/>
  <c r="Z85" i="6"/>
  <c r="AB85" i="6" s="1"/>
  <c r="AJ84" i="6"/>
  <c r="AL84" i="6" s="1"/>
  <c r="AO85" i="6"/>
  <c r="AQ85" i="6" s="1"/>
  <c r="BM84" i="6"/>
  <c r="BO84" i="6" s="1"/>
  <c r="BM87" i="6"/>
  <c r="BO87" i="6" s="1"/>
  <c r="U87" i="6"/>
  <c r="W87" i="6" s="1"/>
  <c r="BF85" i="6"/>
  <c r="AE86" i="6"/>
  <c r="AG86" i="6" s="1"/>
  <c r="AT86" i="6"/>
  <c r="AY86" i="6"/>
  <c r="BA86" i="6" s="1"/>
  <c r="Z89" i="6"/>
  <c r="AB89" i="6" s="1"/>
  <c r="AE85" i="6"/>
  <c r="AG85" i="6" s="1"/>
  <c r="AJ89" i="6"/>
  <c r="AL89" i="6" s="1"/>
  <c r="AT85" i="6"/>
  <c r="AY85" i="6"/>
  <c r="BA85" i="6" s="1"/>
  <c r="BD86" i="6"/>
  <c r="BM89" i="6"/>
  <c r="BO89" i="6" s="1"/>
  <c r="Z88" i="6"/>
  <c r="AB88" i="6" s="1"/>
  <c r="AE84" i="6"/>
  <c r="AG84" i="6" s="1"/>
  <c r="AO89" i="6"/>
  <c r="AQ89" i="6" s="1"/>
  <c r="AT84" i="6"/>
  <c r="BM88" i="6"/>
  <c r="BO88" i="6" s="1"/>
  <c r="BM92" i="6"/>
  <c r="BO92" i="6" s="1"/>
  <c r="U89" i="6"/>
  <c r="W89" i="6" s="1"/>
  <c r="AE88" i="6"/>
  <c r="AG88" i="6" s="1"/>
  <c r="U88" i="6"/>
  <c r="W88" i="6" s="1"/>
  <c r="AJ88" i="6"/>
  <c r="AL88" i="6" s="1"/>
  <c r="AO88" i="6"/>
  <c r="AQ88" i="6" s="1"/>
  <c r="BF88" i="6" s="1"/>
  <c r="AT88" i="6"/>
  <c r="AY88" i="6"/>
  <c r="BA88" i="6" s="1"/>
  <c r="AT90" i="6"/>
  <c r="Z92" i="6"/>
  <c r="AB92" i="6" s="1"/>
  <c r="AY92" i="6"/>
  <c r="BA92" i="6" s="1"/>
  <c r="Z90" i="6"/>
  <c r="AB90" i="6" s="1"/>
  <c r="BD90" i="6"/>
  <c r="AJ90" i="6"/>
  <c r="AL90" i="6" s="1"/>
  <c r="AY90" i="6"/>
  <c r="BA90" i="6" s="1"/>
  <c r="AE92" i="6"/>
  <c r="AG92" i="6" s="1"/>
  <c r="AV92" i="6" s="1"/>
  <c r="AO92" i="6"/>
  <c r="AQ92" i="6" s="1"/>
  <c r="AJ91" i="6"/>
  <c r="AL91" i="6" s="1"/>
  <c r="BM91" i="6"/>
  <c r="BO91" i="6" s="1"/>
  <c r="Z91" i="6"/>
  <c r="AB91" i="6" s="1"/>
  <c r="AE91" i="6"/>
  <c r="AG91" i="6" s="1"/>
  <c r="AE90" i="6"/>
  <c r="AG90" i="6" s="1"/>
  <c r="AO91" i="6"/>
  <c r="AQ91" i="6" s="1"/>
  <c r="BF91" i="6" s="1"/>
  <c r="AT91" i="6"/>
  <c r="AO90" i="6"/>
  <c r="AQ90" i="6" s="1"/>
  <c r="BF90" i="6" s="1"/>
  <c r="Z87" i="6"/>
  <c r="AB87" i="6" s="1"/>
  <c r="AJ87" i="6"/>
  <c r="AL87" i="6" s="1"/>
  <c r="AT87" i="6"/>
  <c r="BD87" i="6"/>
  <c r="AE87" i="6"/>
  <c r="AG87" i="6" s="1"/>
  <c r="AO87" i="6"/>
  <c r="AQ87" i="6" s="1"/>
  <c r="AY87" i="6"/>
  <c r="BA87" i="6" s="1"/>
  <c r="BF101" i="6" l="1"/>
  <c r="AV98" i="6"/>
  <c r="AV93" i="6"/>
  <c r="BF95" i="6"/>
  <c r="AV107" i="6"/>
  <c r="AV104" i="6"/>
  <c r="AV94" i="6"/>
  <c r="AV95" i="6"/>
  <c r="BF89" i="6"/>
  <c r="BF107" i="6"/>
  <c r="AV103" i="6"/>
  <c r="AV99" i="6"/>
  <c r="AV108" i="6"/>
  <c r="BF94" i="6"/>
  <c r="BF99" i="6"/>
  <c r="BF103" i="6"/>
  <c r="BF86" i="6"/>
  <c r="BF92" i="6"/>
  <c r="AV88" i="6"/>
  <c r="AV84" i="6"/>
  <c r="AV90" i="6"/>
  <c r="AV85" i="6"/>
  <c r="AV86" i="6"/>
  <c r="AV91" i="6"/>
  <c r="BF87" i="6"/>
  <c r="AV87" i="6"/>
  <c r="BM83" i="6" l="1"/>
  <c r="BO83" i="6" s="1"/>
  <c r="BD83" i="6"/>
  <c r="AY83" i="6"/>
  <c r="BA83" i="6" s="1"/>
  <c r="AT83" i="6"/>
  <c r="AO83" i="6"/>
  <c r="AQ83" i="6" s="1"/>
  <c r="AJ83" i="6"/>
  <c r="AL83" i="6" s="1"/>
  <c r="AE83" i="6"/>
  <c r="AG83" i="6" s="1"/>
  <c r="Z83" i="6"/>
  <c r="AB83" i="6" s="1"/>
  <c r="U83" i="6"/>
  <c r="W83" i="6" s="1"/>
  <c r="U91" i="6"/>
  <c r="W91" i="6" s="1"/>
  <c r="U92" i="6"/>
  <c r="W92" i="6" s="1"/>
  <c r="U93" i="6"/>
  <c r="W93" i="6" s="1"/>
  <c r="U94" i="6"/>
  <c r="W94" i="6" s="1"/>
  <c r="P81" i="6"/>
  <c r="BD81" i="6" s="1"/>
  <c r="P82" i="6"/>
  <c r="BM82" i="6" s="1"/>
  <c r="BO82" i="6" s="1"/>
  <c r="AO81" i="6" l="1"/>
  <c r="AQ81" i="6" s="1"/>
  <c r="BF81" i="6" s="1"/>
  <c r="AE81" i="6"/>
  <c r="AG81" i="6" s="1"/>
  <c r="Z81" i="6"/>
  <c r="AB81" i="6" s="1"/>
  <c r="AY81" i="6"/>
  <c r="BA81" i="6" s="1"/>
  <c r="BM81" i="6"/>
  <c r="BO81" i="6" s="1"/>
  <c r="AV83" i="6"/>
  <c r="BF83" i="6"/>
  <c r="U82" i="6"/>
  <c r="W82" i="6" s="1"/>
  <c r="AJ82" i="6"/>
  <c r="AL82" i="6" s="1"/>
  <c r="AT82" i="6"/>
  <c r="BD82" i="6"/>
  <c r="U81" i="6"/>
  <c r="W81" i="6" s="1"/>
  <c r="AJ81" i="6"/>
  <c r="AL81" i="6" s="1"/>
  <c r="AT81" i="6"/>
  <c r="AV81" i="6" s="1"/>
  <c r="Z82" i="6"/>
  <c r="AB82" i="6" s="1"/>
  <c r="AE82" i="6"/>
  <c r="AG82" i="6" s="1"/>
  <c r="AO82" i="6"/>
  <c r="AQ82" i="6" s="1"/>
  <c r="AY82" i="6"/>
  <c r="BA82" i="6" s="1"/>
  <c r="BK80" i="6"/>
  <c r="BK79" i="6"/>
  <c r="BK78" i="6"/>
  <c r="P78" i="6"/>
  <c r="AT78" i="6" s="1"/>
  <c r="P79" i="6"/>
  <c r="AT79" i="6" s="1"/>
  <c r="P80" i="6"/>
  <c r="AY80" i="6" s="1"/>
  <c r="BA80" i="6" s="1"/>
  <c r="BF82" i="6" l="1"/>
  <c r="AO79" i="6"/>
  <c r="AQ79" i="6" s="1"/>
  <c r="BM79" i="6"/>
  <c r="BO79" i="6" s="1"/>
  <c r="BD79" i="6"/>
  <c r="AV82" i="6"/>
  <c r="BD80" i="6"/>
  <c r="AE79" i="6"/>
  <c r="AG79" i="6" s="1"/>
  <c r="AY78" i="6"/>
  <c r="BA78" i="6" s="1"/>
  <c r="AO78" i="6"/>
  <c r="AQ78" i="6" s="1"/>
  <c r="BM78" i="6"/>
  <c r="BO78" i="6" s="1"/>
  <c r="AE78" i="6"/>
  <c r="AG78" i="6" s="1"/>
  <c r="AV78" i="6" s="1"/>
  <c r="BD78" i="6"/>
  <c r="AY79" i="6"/>
  <c r="BA79" i="6" s="1"/>
  <c r="BM80" i="6"/>
  <c r="BO80" i="6" s="1"/>
  <c r="AV79" i="6"/>
  <c r="U80" i="6"/>
  <c r="W80" i="6" s="1"/>
  <c r="U79" i="6"/>
  <c r="W79" i="6" s="1"/>
  <c r="Z80" i="6"/>
  <c r="AB80" i="6" s="1"/>
  <c r="AJ80" i="6"/>
  <c r="AL80" i="6" s="1"/>
  <c r="AT80" i="6"/>
  <c r="Z79" i="6"/>
  <c r="AB79" i="6" s="1"/>
  <c r="AJ79" i="6"/>
  <c r="AL79" i="6" s="1"/>
  <c r="U78" i="6"/>
  <c r="W78" i="6" s="1"/>
  <c r="Z78" i="6"/>
  <c r="AB78" i="6" s="1"/>
  <c r="AE80" i="6"/>
  <c r="AG80" i="6" s="1"/>
  <c r="AJ78" i="6"/>
  <c r="AL78" i="6" s="1"/>
  <c r="AO80" i="6"/>
  <c r="AQ80" i="6" s="1"/>
  <c r="BF79" i="6" l="1"/>
  <c r="BF78" i="6"/>
  <c r="BF80" i="6"/>
  <c r="AV80" i="6"/>
  <c r="P47" i="6" l="1"/>
  <c r="AO47" i="6" s="1"/>
  <c r="AQ47" i="6" s="1"/>
  <c r="P45" i="6"/>
  <c r="BD45" i="6" s="1"/>
  <c r="P46" i="6"/>
  <c r="BD46" i="6" s="1"/>
  <c r="P44" i="6"/>
  <c r="BD44" i="6" s="1"/>
  <c r="BD40" i="6"/>
  <c r="AY40" i="6"/>
  <c r="P33" i="6"/>
  <c r="Z33" i="6" s="1"/>
  <c r="AB33" i="6" s="1"/>
  <c r="P34" i="6"/>
  <c r="P35" i="6"/>
  <c r="BM35" i="6" s="1"/>
  <c r="BO35" i="6" s="1"/>
  <c r="P36" i="6"/>
  <c r="AY36" i="6" s="1"/>
  <c r="BA36" i="6" s="1"/>
  <c r="P37" i="6"/>
  <c r="AT37" i="6" s="1"/>
  <c r="AV37" i="6" s="1"/>
  <c r="P38" i="6"/>
  <c r="P39" i="6"/>
  <c r="BD39" i="6" s="1"/>
  <c r="BF39" i="6" s="1"/>
  <c r="BK28" i="6"/>
  <c r="BK27" i="6"/>
  <c r="AT47" i="6" l="1"/>
  <c r="AY35" i="6"/>
  <c r="BA35" i="6" s="1"/>
  <c r="U44" i="6"/>
  <c r="W44" i="6" s="1"/>
  <c r="BD33" i="6"/>
  <c r="Z35" i="6"/>
  <c r="AB35" i="6" s="1"/>
  <c r="BD47" i="6"/>
  <c r="BF47" i="6" s="1"/>
  <c r="AE46" i="6"/>
  <c r="AG46" i="6" s="1"/>
  <c r="AE45" i="6"/>
  <c r="AG45" i="6" s="1"/>
  <c r="BM44" i="6"/>
  <c r="BO44" i="6" s="1"/>
  <c r="AO44" i="6"/>
  <c r="AQ44" i="6" s="1"/>
  <c r="BF44" i="6" s="1"/>
  <c r="U46" i="6"/>
  <c r="W46" i="6" s="1"/>
  <c r="AE44" i="6"/>
  <c r="AG44" i="6" s="1"/>
  <c r="BM46" i="6"/>
  <c r="BO46" i="6" s="1"/>
  <c r="Z47" i="6"/>
  <c r="AB47" i="6" s="1"/>
  <c r="AY47" i="6"/>
  <c r="BA47" i="6" s="1"/>
  <c r="BM47" i="6"/>
  <c r="BO47" i="6" s="1"/>
  <c r="AJ33" i="6"/>
  <c r="AL33" i="6" s="1"/>
  <c r="AT44" i="6"/>
  <c r="U45" i="6"/>
  <c r="W45" i="6" s="1"/>
  <c r="Z44" i="6"/>
  <c r="AB44" i="6" s="1"/>
  <c r="BM45" i="6"/>
  <c r="BO45" i="6" s="1"/>
  <c r="AJ47" i="6"/>
  <c r="AL47" i="6" s="1"/>
  <c r="Z46" i="6"/>
  <c r="AB46" i="6" s="1"/>
  <c r="AJ46" i="6"/>
  <c r="AL46" i="6" s="1"/>
  <c r="AO46" i="6"/>
  <c r="AQ46" i="6" s="1"/>
  <c r="BF46" i="6" s="1"/>
  <c r="AT46" i="6"/>
  <c r="AY46" i="6"/>
  <c r="BA46" i="6" s="1"/>
  <c r="Z45" i="6"/>
  <c r="AB45" i="6" s="1"/>
  <c r="AJ45" i="6"/>
  <c r="AL45" i="6" s="1"/>
  <c r="AO45" i="6"/>
  <c r="AQ45" i="6" s="1"/>
  <c r="BF45" i="6" s="1"/>
  <c r="AT45" i="6"/>
  <c r="AY45" i="6"/>
  <c r="BA45" i="6" s="1"/>
  <c r="U47" i="6"/>
  <c r="W47" i="6" s="1"/>
  <c r="AE47" i="6"/>
  <c r="AG47" i="6" s="1"/>
  <c r="AT39" i="6"/>
  <c r="AV39" i="6" s="1"/>
  <c r="AJ36" i="6"/>
  <c r="AL36" i="6" s="1"/>
  <c r="BD36" i="6"/>
  <c r="AJ35" i="6"/>
  <c r="AL35" i="6" s="1"/>
  <c r="AO36" i="6"/>
  <c r="AQ36" i="6" s="1"/>
  <c r="BD35" i="6"/>
  <c r="BM39" i="6"/>
  <c r="BO39" i="6" s="1"/>
  <c r="AE36" i="6"/>
  <c r="AG36" i="6" s="1"/>
  <c r="AO35" i="6"/>
  <c r="AQ35" i="6" s="1"/>
  <c r="AT36" i="6"/>
  <c r="AY39" i="6"/>
  <c r="BM36" i="6"/>
  <c r="BO36" i="6" s="1"/>
  <c r="AY44" i="6"/>
  <c r="BA44" i="6" s="1"/>
  <c r="AE35" i="6"/>
  <c r="AG35" i="6" s="1"/>
  <c r="AT35" i="6"/>
  <c r="AJ44" i="6"/>
  <c r="AL44" i="6" s="1"/>
  <c r="BD38" i="6"/>
  <c r="AT38" i="6"/>
  <c r="AV38" i="6" s="1"/>
  <c r="BM38" i="6"/>
  <c r="BO38" i="6" s="1"/>
  <c r="AY38" i="6"/>
  <c r="AO38" i="6"/>
  <c r="AQ38" i="6" s="1"/>
  <c r="BF38" i="6" s="1"/>
  <c r="BD34" i="6"/>
  <c r="AT34" i="6"/>
  <c r="AJ34" i="6"/>
  <c r="AL34" i="6" s="1"/>
  <c r="Z34" i="6"/>
  <c r="AB34" i="6" s="1"/>
  <c r="BM34" i="6"/>
  <c r="BO34" i="6" s="1"/>
  <c r="AY34" i="6"/>
  <c r="BA34" i="6" s="1"/>
  <c r="AO34" i="6"/>
  <c r="AQ34" i="6" s="1"/>
  <c r="AE34" i="6"/>
  <c r="AG34" i="6" s="1"/>
  <c r="U34" i="6"/>
  <c r="W34" i="6" s="1"/>
  <c r="BM37" i="6"/>
  <c r="BO37" i="6" s="1"/>
  <c r="AY37" i="6"/>
  <c r="BA37" i="6" s="1"/>
  <c r="AO37" i="6"/>
  <c r="AQ37" i="6" s="1"/>
  <c r="BM33" i="6"/>
  <c r="BO33" i="6" s="1"/>
  <c r="AY33" i="6"/>
  <c r="BA33" i="6" s="1"/>
  <c r="AO33" i="6"/>
  <c r="AQ33" i="6" s="1"/>
  <c r="AE33" i="6"/>
  <c r="AG33" i="6" s="1"/>
  <c r="U33" i="6"/>
  <c r="W33" i="6" s="1"/>
  <c r="AJ37" i="6"/>
  <c r="AL37" i="6" s="1"/>
  <c r="AT33" i="6"/>
  <c r="BD37" i="6"/>
  <c r="AV45" i="6" l="1"/>
  <c r="BF33" i="6"/>
  <c r="AV47" i="6"/>
  <c r="AV46" i="6"/>
  <c r="AV44" i="6"/>
  <c r="AV34" i="6"/>
  <c r="AV35" i="6"/>
  <c r="BF35" i="6"/>
  <c r="BF36" i="6"/>
  <c r="AV36" i="6"/>
  <c r="BF34" i="6"/>
  <c r="AV33" i="6"/>
  <c r="BF37" i="6"/>
  <c r="P18" i="6" l="1"/>
  <c r="Z18" i="6" s="1"/>
  <c r="AB18" i="6" s="1"/>
  <c r="BK18" i="6"/>
  <c r="AJ18" i="6" l="1"/>
  <c r="AL18" i="6" s="1"/>
  <c r="BD18" i="6"/>
  <c r="AO18" i="6"/>
  <c r="AQ18" i="6" s="1"/>
  <c r="U18" i="6"/>
  <c r="W18" i="6" s="1"/>
  <c r="AY18" i="6"/>
  <c r="BA18" i="6" s="1"/>
  <c r="AE18" i="6"/>
  <c r="AG18" i="6" s="1"/>
  <c r="BM18" i="6"/>
  <c r="BO18" i="6" s="1"/>
  <c r="AT18" i="6"/>
  <c r="BF18" i="6" l="1"/>
  <c r="AV18" i="6"/>
  <c r="P31" i="6"/>
  <c r="P32" i="6"/>
  <c r="P29" i="6"/>
  <c r="P30" i="6"/>
  <c r="AE30" i="6" s="1"/>
  <c r="AG30" i="6" s="1"/>
  <c r="BM32" i="6" l="1"/>
  <c r="BO32" i="6" s="1"/>
  <c r="BD32" i="6"/>
  <c r="AJ32" i="6"/>
  <c r="AL32" i="6" s="1"/>
  <c r="AO32" i="6"/>
  <c r="AQ32" i="6" s="1"/>
  <c r="U32" i="6"/>
  <c r="W32" i="6" s="1"/>
  <c r="AY32" i="6"/>
  <c r="BA32" i="6" s="1"/>
  <c r="Z32" i="6"/>
  <c r="AB32" i="6" s="1"/>
  <c r="AT31" i="6"/>
  <c r="BD31" i="6"/>
  <c r="AJ31" i="6"/>
  <c r="AL31" i="6" s="1"/>
  <c r="Z31" i="6"/>
  <c r="AB31" i="6" s="1"/>
  <c r="AY31" i="6"/>
  <c r="BA31" i="6" s="1"/>
  <c r="AO31" i="6"/>
  <c r="AQ31" i="6" s="1"/>
  <c r="BF31" i="6" s="1"/>
  <c r="U31" i="6"/>
  <c r="W31" i="6" s="1"/>
  <c r="BM30" i="6"/>
  <c r="BO30" i="6" s="1"/>
  <c r="U30" i="6"/>
  <c r="W30" i="6" s="1"/>
  <c r="AT30" i="6"/>
  <c r="AV30" i="6" s="1"/>
  <c r="AE31" i="6"/>
  <c r="AG31" i="6" s="1"/>
  <c r="BM31" i="6"/>
  <c r="BO31" i="6" s="1"/>
  <c r="BD29" i="6"/>
  <c r="AY29" i="6"/>
  <c r="BA29" i="6" s="1"/>
  <c r="AO29" i="6"/>
  <c r="AQ29" i="6" s="1"/>
  <c r="AJ29" i="6"/>
  <c r="AL29" i="6" s="1"/>
  <c r="Z29" i="6"/>
  <c r="AB29" i="6" s="1"/>
  <c r="AT29" i="6"/>
  <c r="U29" i="6"/>
  <c r="W29" i="6" s="1"/>
  <c r="AE29" i="6"/>
  <c r="AG29" i="6" s="1"/>
  <c r="AT32" i="6"/>
  <c r="BM29" i="6"/>
  <c r="BO29" i="6" s="1"/>
  <c r="BD30" i="6"/>
  <c r="AY30" i="6"/>
  <c r="BA30" i="6" s="1"/>
  <c r="AO30" i="6"/>
  <c r="AQ30" i="6" s="1"/>
  <c r="AJ30" i="6"/>
  <c r="AL30" i="6" s="1"/>
  <c r="Z30" i="6"/>
  <c r="AB30" i="6" s="1"/>
  <c r="AE32" i="6"/>
  <c r="AG32" i="6" s="1"/>
  <c r="AV31" i="6" l="1"/>
  <c r="BF32" i="6"/>
  <c r="BF30" i="6"/>
  <c r="AV29" i="6"/>
  <c r="AV32" i="6"/>
  <c r="BF29" i="6"/>
  <c r="U17" i="8"/>
  <c r="U18" i="8"/>
  <c r="U19" i="8"/>
  <c r="U20" i="8"/>
  <c r="U21" i="8"/>
  <c r="U22" i="8"/>
  <c r="U23" i="8"/>
  <c r="U24" i="8"/>
  <c r="U25" i="8"/>
  <c r="U26" i="8"/>
  <c r="U27" i="8"/>
  <c r="U29" i="8"/>
  <c r="U30" i="8"/>
  <c r="U32" i="8"/>
  <c r="U13" i="8"/>
  <c r="S15" i="8"/>
  <c r="U15" i="8" s="1"/>
  <c r="S16" i="8"/>
  <c r="U16" i="8" s="1"/>
  <c r="S17" i="8"/>
  <c r="S18" i="8"/>
  <c r="S19" i="8"/>
  <c r="S20" i="8"/>
  <c r="S21" i="8"/>
  <c r="S22" i="8"/>
  <c r="S23" i="8"/>
  <c r="S24" i="8"/>
  <c r="S25" i="8"/>
  <c r="S26" i="8"/>
  <c r="S27" i="8"/>
  <c r="S28" i="8"/>
  <c r="U28" i="8" s="1"/>
  <c r="S29" i="8"/>
  <c r="S30" i="8"/>
  <c r="S31" i="8"/>
  <c r="U31" i="8" s="1"/>
  <c r="S32" i="8"/>
  <c r="S33" i="8"/>
  <c r="U33" i="8" s="1"/>
  <c r="S34" i="8"/>
  <c r="U34" i="8" s="1"/>
  <c r="S35" i="8"/>
  <c r="U35" i="8" s="1"/>
  <c r="S36" i="8"/>
  <c r="U36" i="8" s="1"/>
  <c r="S37" i="8"/>
  <c r="U37" i="8" s="1"/>
  <c r="S38" i="8"/>
  <c r="U38" i="8" s="1"/>
  <c r="S39" i="8"/>
  <c r="U39" i="8" s="1"/>
  <c r="S14" i="8"/>
  <c r="U14" i="8" s="1"/>
  <c r="S13" i="8"/>
  <c r="U52" i="8" l="1"/>
  <c r="W17" i="2" l="1"/>
  <c r="S17" i="2"/>
  <c r="V17" i="2"/>
  <c r="R17" i="2"/>
  <c r="U17" i="2"/>
  <c r="Q17" i="2"/>
  <c r="X17" i="2"/>
  <c r="T17" i="2"/>
  <c r="P17" i="2"/>
  <c r="P15" i="6"/>
  <c r="BM15" i="6" s="1"/>
  <c r="BO15" i="6" s="1"/>
  <c r="P27" i="6"/>
  <c r="P28" i="6"/>
  <c r="DG44" i="18"/>
  <c r="DI44" i="18" s="1"/>
  <c r="DG43" i="18"/>
  <c r="DI43" i="18" s="1"/>
  <c r="DG42" i="18"/>
  <c r="DI42" i="18" s="1"/>
  <c r="DG41" i="18"/>
  <c r="DI41" i="18" s="1"/>
  <c r="DG40" i="18"/>
  <c r="DI40" i="18" s="1"/>
  <c r="DG39" i="18"/>
  <c r="DI39" i="18" s="1"/>
  <c r="DG38" i="18"/>
  <c r="DI38" i="18" s="1"/>
  <c r="DG37" i="18"/>
  <c r="DI37" i="18" s="1"/>
  <c r="DG36" i="18"/>
  <c r="DI36" i="18" s="1"/>
  <c r="DG35" i="18"/>
  <c r="DI35" i="18" s="1"/>
  <c r="DG34" i="18"/>
  <c r="DI34" i="18" s="1"/>
  <c r="DG33" i="18"/>
  <c r="DI33" i="18" s="1"/>
  <c r="DG24" i="18"/>
  <c r="DI24" i="18" s="1"/>
  <c r="DG12" i="18"/>
  <c r="DI12" i="18" s="1"/>
  <c r="BL6" i="6"/>
  <c r="BM40" i="6"/>
  <c r="BO40" i="6" s="1"/>
  <c r="BM12" i="6"/>
  <c r="BO12" i="6" s="1"/>
  <c r="BC6" i="6"/>
  <c r="AX6" i="6"/>
  <c r="AS6" i="6"/>
  <c r="AN6" i="6"/>
  <c r="AI6" i="6"/>
  <c r="AD6" i="6"/>
  <c r="Y6" i="6"/>
  <c r="T6" i="6"/>
  <c r="T5" i="6"/>
  <c r="AS5" i="6" s="1"/>
  <c r="X10" i="2"/>
  <c r="U27" i="6" l="1"/>
  <c r="W27" i="6" s="1"/>
  <c r="Z27" i="6"/>
  <c r="AB27" i="6" s="1"/>
  <c r="BD27" i="6"/>
  <c r="AY27" i="6"/>
  <c r="BA27" i="6" s="1"/>
  <c r="AO27" i="6"/>
  <c r="AQ27" i="6" s="1"/>
  <c r="AJ27" i="6"/>
  <c r="AL27" i="6" s="1"/>
  <c r="AT27" i="6"/>
  <c r="BM27" i="6"/>
  <c r="BO27" i="6" s="1"/>
  <c r="AE27" i="6"/>
  <c r="AG27" i="6" s="1"/>
  <c r="U28" i="6"/>
  <c r="W28" i="6" s="1"/>
  <c r="Z28" i="6"/>
  <c r="AB28" i="6" s="1"/>
  <c r="BD28" i="6"/>
  <c r="AY28" i="6"/>
  <c r="BA28" i="6" s="1"/>
  <c r="AO28" i="6"/>
  <c r="AQ28" i="6" s="1"/>
  <c r="AJ28" i="6"/>
  <c r="AL28" i="6" s="1"/>
  <c r="BM28" i="6"/>
  <c r="BO28" i="6" s="1"/>
  <c r="AE28" i="6"/>
  <c r="AG28" i="6" s="1"/>
  <c r="AT28" i="6"/>
  <c r="AE15" i="6"/>
  <c r="AG15" i="6" s="1"/>
  <c r="AT15" i="6"/>
  <c r="U15" i="6"/>
  <c r="W15" i="6" s="1"/>
  <c r="AD5" i="6"/>
  <c r="BC5" i="6" s="1"/>
  <c r="BL5" i="6"/>
  <c r="AI5" i="6"/>
  <c r="AN5" i="6"/>
  <c r="Y5" i="6"/>
  <c r="P39" i="2"/>
  <c r="BR44" i="18"/>
  <c r="BT44" i="18" s="1"/>
  <c r="BK44" i="18"/>
  <c r="BM44" i="18" s="1"/>
  <c r="BR43" i="18"/>
  <c r="BT43" i="18" s="1"/>
  <c r="BK43" i="18"/>
  <c r="BM43" i="18" s="1"/>
  <c r="BR42" i="18"/>
  <c r="BT42" i="18" s="1"/>
  <c r="BK42" i="18"/>
  <c r="BM42" i="18" s="1"/>
  <c r="BR41" i="18"/>
  <c r="BT41" i="18" s="1"/>
  <c r="BK41" i="18"/>
  <c r="BM41" i="18" s="1"/>
  <c r="BR40" i="18"/>
  <c r="BT40" i="18" s="1"/>
  <c r="BK40" i="18"/>
  <c r="BM40" i="18" s="1"/>
  <c r="BR39" i="18"/>
  <c r="BT39" i="18" s="1"/>
  <c r="BK39" i="18"/>
  <c r="BM39" i="18" s="1"/>
  <c r="BR38" i="18"/>
  <c r="BT38" i="18" s="1"/>
  <c r="BK38" i="18"/>
  <c r="BM38" i="18" s="1"/>
  <c r="BR37" i="18"/>
  <c r="BT37" i="18" s="1"/>
  <c r="BK37" i="18"/>
  <c r="BM37" i="18" s="1"/>
  <c r="BR36" i="18"/>
  <c r="BT36" i="18" s="1"/>
  <c r="BK36" i="18"/>
  <c r="BM36" i="18" s="1"/>
  <c r="BR35" i="18"/>
  <c r="BT35" i="18" s="1"/>
  <c r="BK35" i="18"/>
  <c r="BM35" i="18" s="1"/>
  <c r="BR34" i="18"/>
  <c r="BT34" i="18" s="1"/>
  <c r="BK34" i="18"/>
  <c r="BM34" i="18" s="1"/>
  <c r="BR33" i="18"/>
  <c r="BT33" i="18" s="1"/>
  <c r="BK33" i="18"/>
  <c r="BM33" i="18" s="1"/>
  <c r="BR24" i="18"/>
  <c r="BT24" i="18" s="1"/>
  <c r="BK24" i="18"/>
  <c r="BM24" i="18" s="1"/>
  <c r="BR15" i="18"/>
  <c r="BT15" i="18" s="1"/>
  <c r="BK15" i="18"/>
  <c r="BM15" i="18" s="1"/>
  <c r="BR12" i="18"/>
  <c r="BT12" i="18" s="1"/>
  <c r="BK12" i="18"/>
  <c r="BM12" i="18" s="1"/>
  <c r="BD44" i="18"/>
  <c r="BF44" i="18" s="1"/>
  <c r="BD43" i="18"/>
  <c r="BF43" i="18" s="1"/>
  <c r="BD42" i="18"/>
  <c r="BF42" i="18" s="1"/>
  <c r="BD41" i="18"/>
  <c r="BF41" i="18" s="1"/>
  <c r="BD40" i="18"/>
  <c r="BF40" i="18" s="1"/>
  <c r="BD39" i="18"/>
  <c r="BF39" i="18" s="1"/>
  <c r="BD38" i="18"/>
  <c r="BF38" i="18" s="1"/>
  <c r="BD37" i="18"/>
  <c r="BF37" i="18" s="1"/>
  <c r="BD36" i="18"/>
  <c r="BF36" i="18" s="1"/>
  <c r="BD35" i="18"/>
  <c r="BF35" i="18" s="1"/>
  <c r="BD34" i="18"/>
  <c r="BF34" i="18" s="1"/>
  <c r="BD33" i="18"/>
  <c r="BF33" i="18" s="1"/>
  <c r="BD24" i="18"/>
  <c r="BF24" i="18" s="1"/>
  <c r="BD12" i="18"/>
  <c r="BF12" i="18" s="1"/>
  <c r="BA40" i="6"/>
  <c r="AX5" i="6" l="1"/>
  <c r="BF28" i="6"/>
  <c r="AV27" i="6"/>
  <c r="BF27" i="6"/>
  <c r="AV28" i="6"/>
  <c r="AV15" i="6"/>
  <c r="V39" i="2" l="1"/>
  <c r="W10" i="2"/>
  <c r="V10" i="2"/>
  <c r="U39" i="2"/>
  <c r="U10" i="2"/>
  <c r="T39" i="2"/>
  <c r="T10" i="2"/>
  <c r="S10" i="2" l="1"/>
  <c r="X47" i="8" l="1"/>
  <c r="W47" i="8"/>
  <c r="BK73" i="6" l="1"/>
  <c r="P73" i="6"/>
  <c r="BM73" i="6" s="1"/>
  <c r="BO73" i="6" s="1"/>
  <c r="BK67" i="6"/>
  <c r="P67" i="6"/>
  <c r="AT67" i="6" l="1"/>
  <c r="BM67" i="6"/>
  <c r="BO67" i="6" s="1"/>
  <c r="AT73" i="6"/>
  <c r="BD73" i="6"/>
  <c r="AY73" i="6"/>
  <c r="BA73" i="6" s="1"/>
  <c r="AO67" i="6"/>
  <c r="AQ67" i="6" s="1"/>
  <c r="BD67" i="6"/>
  <c r="AY67" i="6"/>
  <c r="BA67" i="6" s="1"/>
  <c r="U73" i="6"/>
  <c r="W73" i="6" s="1"/>
  <c r="Z73" i="6"/>
  <c r="AB73" i="6" s="1"/>
  <c r="AE73" i="6"/>
  <c r="AG73" i="6" s="1"/>
  <c r="AV73" i="6" s="1"/>
  <c r="AO73" i="6"/>
  <c r="AQ73" i="6" s="1"/>
  <c r="BF73" i="6" s="1"/>
  <c r="AJ73" i="6"/>
  <c r="AL73" i="6" s="1"/>
  <c r="Z67" i="6"/>
  <c r="AB67" i="6" s="1"/>
  <c r="AJ67" i="6"/>
  <c r="AL67" i="6" s="1"/>
  <c r="U67" i="6"/>
  <c r="W67" i="6" s="1"/>
  <c r="AE67" i="6"/>
  <c r="AG67" i="6" s="1"/>
  <c r="AV67" i="6" s="1"/>
  <c r="AT40" i="6"/>
  <c r="BK14" i="6"/>
  <c r="P14" i="6"/>
  <c r="BM14" i="6" s="1"/>
  <c r="BO14" i="6" s="1"/>
  <c r="AO14" i="6" l="1"/>
  <c r="AQ14" i="6" s="1"/>
  <c r="BD14" i="6"/>
  <c r="AY14" i="6"/>
  <c r="BA14" i="6" s="1"/>
  <c r="BF67" i="6"/>
  <c r="AT14" i="6"/>
  <c r="Z14" i="6"/>
  <c r="AB14" i="6" s="1"/>
  <c r="U14" i="6"/>
  <c r="W14" i="6" s="1"/>
  <c r="AE14" i="6"/>
  <c r="AG14" i="6" s="1"/>
  <c r="AJ14" i="6"/>
  <c r="AL14" i="6" s="1"/>
  <c r="BF14" i="6" l="1"/>
  <c r="AV14" i="6"/>
  <c r="M15" i="25" l="1"/>
  <c r="P62" i="6" l="1"/>
  <c r="BM62" i="6" s="1"/>
  <c r="BO62" i="6" s="1"/>
  <c r="AJ62" i="6" l="1"/>
  <c r="AL62" i="6" s="1"/>
  <c r="BD62" i="6"/>
  <c r="BF62" i="6" s="1"/>
  <c r="AY62" i="6"/>
  <c r="BA62" i="6" s="1"/>
  <c r="BK55" i="6"/>
  <c r="P55" i="6"/>
  <c r="BM55" i="6" s="1"/>
  <c r="BO55" i="6" s="1"/>
  <c r="BK56" i="6"/>
  <c r="P56" i="6"/>
  <c r="BM56" i="6" s="1"/>
  <c r="BO56" i="6" s="1"/>
  <c r="BK57" i="6"/>
  <c r="P57" i="6"/>
  <c r="BM57" i="6" s="1"/>
  <c r="BO57" i="6" s="1"/>
  <c r="BD55" i="6" l="1"/>
  <c r="AY55" i="6"/>
  <c r="BA55" i="6" s="1"/>
  <c r="BD56" i="6"/>
  <c r="AY56" i="6"/>
  <c r="BA56" i="6" s="1"/>
  <c r="BD57" i="6"/>
  <c r="AY57" i="6"/>
  <c r="BA57" i="6" s="1"/>
  <c r="AJ56" i="6"/>
  <c r="AL56" i="6" s="1"/>
  <c r="AT56" i="6"/>
  <c r="AJ57" i="6"/>
  <c r="AL57" i="6" s="1"/>
  <c r="AT57" i="6"/>
  <c r="AO55" i="6"/>
  <c r="AQ55" i="6" s="1"/>
  <c r="AT55" i="6"/>
  <c r="U57" i="6"/>
  <c r="W57" i="6" s="1"/>
  <c r="U56" i="6"/>
  <c r="W56" i="6" s="1"/>
  <c r="AE57" i="6"/>
  <c r="AG57" i="6" s="1"/>
  <c r="Z56" i="6"/>
  <c r="AB56" i="6" s="1"/>
  <c r="U55" i="6"/>
  <c r="W55" i="6" s="1"/>
  <c r="AO57" i="6"/>
  <c r="AQ57" i="6" s="1"/>
  <c r="AE56" i="6"/>
  <c r="AG56" i="6" s="1"/>
  <c r="Z55" i="6"/>
  <c r="AB55" i="6" s="1"/>
  <c r="AO56" i="6"/>
  <c r="AQ56" i="6" s="1"/>
  <c r="AJ55" i="6"/>
  <c r="AL55" i="6" s="1"/>
  <c r="AE55" i="6"/>
  <c r="AG55" i="6" s="1"/>
  <c r="Z57" i="6"/>
  <c r="AB57" i="6" s="1"/>
  <c r="BF55" i="6" l="1"/>
  <c r="BF56" i="6"/>
  <c r="BF57" i="6"/>
  <c r="AV55" i="6"/>
  <c r="AV56" i="6"/>
  <c r="AV57" i="6"/>
  <c r="Q13" i="18"/>
  <c r="Q14" i="18"/>
  <c r="Q24" i="18"/>
  <c r="Q18" i="18"/>
  <c r="Q16" i="18"/>
  <c r="O13" i="18"/>
  <c r="AI18" i="18" l="1"/>
  <c r="U18" i="18"/>
  <c r="AB18" i="18"/>
  <c r="AP16" i="18"/>
  <c r="AR16" i="18" s="1"/>
  <c r="BD16" i="18"/>
  <c r="BF16" i="18" s="1"/>
  <c r="DG16" i="18"/>
  <c r="DI16" i="18" s="1"/>
  <c r="AI16" i="18"/>
  <c r="AK16" i="18" s="1"/>
  <c r="DG18" i="18"/>
  <c r="DI18" i="18" s="1"/>
  <c r="AP18" i="18"/>
  <c r="AR18" i="18" s="1"/>
  <c r="BD18" i="18"/>
  <c r="BF18" i="18" s="1"/>
  <c r="BR18" i="18"/>
  <c r="BT18" i="18" s="1"/>
  <c r="BK18" i="18"/>
  <c r="BM18" i="18" s="1"/>
  <c r="DG14" i="18"/>
  <c r="DI14" i="18" s="1"/>
  <c r="BR14" i="18"/>
  <c r="BT14" i="18" s="1"/>
  <c r="BK14" i="18"/>
  <c r="BM14" i="18" s="1"/>
  <c r="BD14" i="18"/>
  <c r="BF14" i="18" s="1"/>
  <c r="DG13" i="18"/>
  <c r="DI13" i="18" s="1"/>
  <c r="BK13" i="18"/>
  <c r="BM13" i="18" s="1"/>
  <c r="BD13" i="18"/>
  <c r="BF13" i="18" s="1"/>
  <c r="BR13" i="18"/>
  <c r="BT13" i="18" s="1"/>
  <c r="P66" i="6"/>
  <c r="BM66" i="6" s="1"/>
  <c r="BO66" i="6" s="1"/>
  <c r="P65" i="6"/>
  <c r="BM65" i="6" s="1"/>
  <c r="BO65" i="6" s="1"/>
  <c r="AT65" i="6" l="1"/>
  <c r="AV65" i="6" s="1"/>
  <c r="BD65" i="6"/>
  <c r="AY65" i="6"/>
  <c r="BA65" i="6" s="1"/>
  <c r="AT66" i="6"/>
  <c r="AV66" i="6" s="1"/>
  <c r="BD66" i="6"/>
  <c r="AY66" i="6"/>
  <c r="BA66" i="6" s="1"/>
  <c r="AJ66" i="6"/>
  <c r="AL66" i="6" s="1"/>
  <c r="AO66" i="6"/>
  <c r="AQ66" i="6" s="1"/>
  <c r="AO65" i="6"/>
  <c r="AQ65" i="6" s="1"/>
  <c r="AJ65" i="6"/>
  <c r="AL65" i="6" s="1"/>
  <c r="BF66" i="6" l="1"/>
  <c r="BF65" i="6"/>
  <c r="P50" i="6" l="1"/>
  <c r="BM50" i="6" s="1"/>
  <c r="BO50" i="6" s="1"/>
  <c r="P42" i="6"/>
  <c r="BM42" i="6" s="1"/>
  <c r="BO42" i="6" s="1"/>
  <c r="P41" i="6"/>
  <c r="BM41" i="6" s="1"/>
  <c r="BO41" i="6" s="1"/>
  <c r="P43" i="6"/>
  <c r="BM43" i="6" s="1"/>
  <c r="BO43" i="6" s="1"/>
  <c r="BD43" i="6" l="1"/>
  <c r="AY43" i="6"/>
  <c r="BA43" i="6" s="1"/>
  <c r="AT43" i="6"/>
  <c r="AO43" i="6"/>
  <c r="AQ43" i="6" s="1"/>
  <c r="AJ43" i="6"/>
  <c r="AL43" i="6" s="1"/>
  <c r="AT41" i="6"/>
  <c r="BD41" i="6"/>
  <c r="AY41" i="6"/>
  <c r="BA41" i="6" s="1"/>
  <c r="AT42" i="6"/>
  <c r="AY42" i="6"/>
  <c r="BA42" i="6" s="1"/>
  <c r="BD42" i="6"/>
  <c r="AT50" i="6"/>
  <c r="AY50" i="6"/>
  <c r="BA50" i="6" s="1"/>
  <c r="BD50" i="6"/>
  <c r="Q25" i="18"/>
  <c r="P13" i="6"/>
  <c r="BM13" i="6" s="1"/>
  <c r="BO13" i="6" s="1"/>
  <c r="DG25" i="18" l="1"/>
  <c r="BR25" i="18"/>
  <c r="BT25" i="18" s="1"/>
  <c r="BK25" i="18"/>
  <c r="BM25" i="18" s="1"/>
  <c r="BD25" i="18"/>
  <c r="BF25" i="18" s="1"/>
  <c r="BF43" i="6"/>
  <c r="AT13" i="6"/>
  <c r="BD13" i="6"/>
  <c r="AY13" i="6"/>
  <c r="BA13" i="6" s="1"/>
  <c r="X44" i="8"/>
  <c r="W44" i="8"/>
  <c r="X43" i="8"/>
  <c r="W43" i="8"/>
  <c r="X42" i="8"/>
  <c r="W42" i="8"/>
  <c r="X41" i="8"/>
  <c r="W41" i="8"/>
  <c r="DA44" i="18"/>
  <c r="DC44" i="18" s="1"/>
  <c r="CT44" i="18"/>
  <c r="CV44" i="18" s="1"/>
  <c r="DA12" i="18"/>
  <c r="DC12" i="18" s="1"/>
  <c r="CT12" i="18"/>
  <c r="CV12" i="18" s="1"/>
  <c r="CM44" i="18"/>
  <c r="CO44" i="18" s="1"/>
  <c r="CM12" i="18"/>
  <c r="CO12" i="18" s="1"/>
  <c r="CF44" i="18"/>
  <c r="CH44" i="18" s="1"/>
  <c r="CF12" i="18"/>
  <c r="CH12" i="18" s="1"/>
  <c r="BY44" i="18"/>
  <c r="CA44" i="18" s="1"/>
  <c r="BY12" i="18"/>
  <c r="CA12" i="18" s="1"/>
  <c r="AW44" i="18"/>
  <c r="AY44" i="18" s="1"/>
  <c r="AP44" i="18"/>
  <c r="AR44" i="18" s="1"/>
  <c r="AW43" i="18"/>
  <c r="AY43" i="18" s="1"/>
  <c r="AP43" i="18"/>
  <c r="AR43" i="18" s="1"/>
  <c r="AW42" i="18"/>
  <c r="AY42" i="18" s="1"/>
  <c r="AP42" i="18"/>
  <c r="AR42" i="18" s="1"/>
  <c r="AW41" i="18"/>
  <c r="AY41" i="18" s="1"/>
  <c r="AP41" i="18"/>
  <c r="AR41" i="18" s="1"/>
  <c r="AW40" i="18"/>
  <c r="AY40" i="18" s="1"/>
  <c r="AP40" i="18"/>
  <c r="AR40" i="18" s="1"/>
  <c r="AW39" i="18"/>
  <c r="AY39" i="18" s="1"/>
  <c r="AP39" i="18"/>
  <c r="AR39" i="18" s="1"/>
  <c r="AW38" i="18"/>
  <c r="AY38" i="18" s="1"/>
  <c r="AP38" i="18"/>
  <c r="AR38" i="18" s="1"/>
  <c r="AW37" i="18"/>
  <c r="AY37" i="18" s="1"/>
  <c r="AP37" i="18"/>
  <c r="AR37" i="18" s="1"/>
  <c r="AW36" i="18"/>
  <c r="AY36" i="18" s="1"/>
  <c r="AP36" i="18"/>
  <c r="AR36" i="18" s="1"/>
  <c r="AW35" i="18"/>
  <c r="AY35" i="18" s="1"/>
  <c r="AP35" i="18"/>
  <c r="AR35" i="18" s="1"/>
  <c r="AW34" i="18"/>
  <c r="AY34" i="18" s="1"/>
  <c r="AP34" i="18"/>
  <c r="AR34" i="18" s="1"/>
  <c r="AW33" i="18"/>
  <c r="AY33" i="18" s="1"/>
  <c r="AP33" i="18"/>
  <c r="AR33" i="18" s="1"/>
  <c r="AW24" i="18"/>
  <c r="AY24" i="18" s="1"/>
  <c r="AP24" i="18"/>
  <c r="AR24" i="18" s="1"/>
  <c r="AW15" i="18"/>
  <c r="AY15" i="18" s="1"/>
  <c r="AW12" i="18"/>
  <c r="AY12" i="18" s="1"/>
  <c r="AP12" i="18"/>
  <c r="AR12" i="18" s="1"/>
  <c r="AI44" i="18"/>
  <c r="AK44" i="18" s="1"/>
  <c r="AK43" i="18"/>
  <c r="AK42" i="18"/>
  <c r="AK41" i="18"/>
  <c r="AK40" i="18"/>
  <c r="AK39" i="18"/>
  <c r="AK38" i="18"/>
  <c r="AK37" i="18"/>
  <c r="AK36" i="18"/>
  <c r="AK35" i="18"/>
  <c r="AK34" i="18"/>
  <c r="AK33" i="18"/>
  <c r="AI24" i="18"/>
  <c r="AK24" i="18" s="1"/>
  <c r="AI12" i="18"/>
  <c r="AK12" i="18" s="1"/>
  <c r="AI14" i="18"/>
  <c r="AK14" i="18" s="1"/>
  <c r="DI25" i="18" l="1"/>
  <c r="AP14" i="18"/>
  <c r="AR14" i="18" s="1"/>
  <c r="AW14" i="18"/>
  <c r="AY14" i="18" s="1"/>
  <c r="U14" i="18"/>
  <c r="AB14" i="18"/>
  <c r="AI13" i="18" l="1"/>
  <c r="AK13" i="18" s="1"/>
  <c r="AB13" i="18"/>
  <c r="AW13" i="18"/>
  <c r="AY13" i="18" s="1"/>
  <c r="U13" i="18"/>
  <c r="W13" i="18" s="1"/>
  <c r="AP13" i="18"/>
  <c r="AR13" i="18" s="1"/>
  <c r="U13" i="6" l="1"/>
  <c r="Z13" i="6"/>
  <c r="AB13" i="6" s="1"/>
  <c r="AO13" i="6"/>
  <c r="AQ13" i="6" s="1"/>
  <c r="BF13" i="6" s="1"/>
  <c r="AJ13" i="6"/>
  <c r="AL13" i="6" s="1"/>
  <c r="AE13" i="6"/>
  <c r="AG13" i="6" s="1"/>
  <c r="AV13" i="6" s="1"/>
  <c r="W13" i="6" l="1"/>
  <c r="BK49" i="6" l="1"/>
  <c r="P49" i="6"/>
  <c r="BM49" i="6" s="1"/>
  <c r="BO49" i="6" s="1"/>
  <c r="BK48" i="6"/>
  <c r="P48" i="6"/>
  <c r="BM48" i="6" s="1"/>
  <c r="BO48" i="6" s="1"/>
  <c r="BK43" i="6"/>
  <c r="BK42" i="6"/>
  <c r="BK41" i="6"/>
  <c r="BK64" i="6"/>
  <c r="P64" i="6"/>
  <c r="BM64" i="6" s="1"/>
  <c r="BO64" i="6" s="1"/>
  <c r="BK63" i="6"/>
  <c r="P63" i="6"/>
  <c r="BM63" i="6" s="1"/>
  <c r="BO63" i="6" s="1"/>
  <c r="BK61" i="6"/>
  <c r="P61" i="6"/>
  <c r="BM61" i="6" s="1"/>
  <c r="BO61" i="6" s="1"/>
  <c r="BK59" i="6"/>
  <c r="P59" i="6"/>
  <c r="BM59" i="6" s="1"/>
  <c r="BO59" i="6" s="1"/>
  <c r="BK58" i="6"/>
  <c r="P58" i="6"/>
  <c r="BM58" i="6" s="1"/>
  <c r="BO58" i="6" s="1"/>
  <c r="BK54" i="6"/>
  <c r="P54" i="6"/>
  <c r="BM54" i="6" s="1"/>
  <c r="BK52" i="6"/>
  <c r="P52" i="6"/>
  <c r="BM52" i="6" s="1"/>
  <c r="BO52" i="6" s="1"/>
  <c r="BK51" i="6"/>
  <c r="P51" i="6"/>
  <c r="BM51" i="6" s="1"/>
  <c r="BO51" i="6" s="1"/>
  <c r="BK75" i="6"/>
  <c r="P75" i="6"/>
  <c r="BM75" i="6" s="1"/>
  <c r="BO75" i="6" s="1"/>
  <c r="BK74" i="6"/>
  <c r="P74" i="6"/>
  <c r="BM74" i="6" s="1"/>
  <c r="BO74" i="6" s="1"/>
  <c r="BK71" i="6"/>
  <c r="P71" i="6"/>
  <c r="BM71" i="6" s="1"/>
  <c r="BO71" i="6" s="1"/>
  <c r="BK70" i="6"/>
  <c r="P70" i="6"/>
  <c r="BM70" i="6" s="1"/>
  <c r="BO70" i="6" s="1"/>
  <c r="BK69" i="6"/>
  <c r="P69" i="6"/>
  <c r="BM69" i="6" s="1"/>
  <c r="BO69" i="6" s="1"/>
  <c r="BK68" i="6"/>
  <c r="P68" i="6"/>
  <c r="BM68" i="6" s="1"/>
  <c r="BO68" i="6" s="1"/>
  <c r="BK50" i="6"/>
  <c r="BK77" i="6"/>
  <c r="P77" i="6"/>
  <c r="BM77" i="6" s="1"/>
  <c r="BO77" i="6" s="1"/>
  <c r="BK76" i="6"/>
  <c r="P76" i="6"/>
  <c r="BM76" i="6" s="1"/>
  <c r="BO76" i="6" s="1"/>
  <c r="BK109" i="6"/>
  <c r="BO54" i="6" l="1"/>
  <c r="AT109" i="6"/>
  <c r="U109" i="6"/>
  <c r="W109" i="6" s="1"/>
  <c r="AO109" i="6"/>
  <c r="AQ109" i="6" s="1"/>
  <c r="AJ109" i="6"/>
  <c r="AL109" i="6" s="1"/>
  <c r="Z109" i="6"/>
  <c r="AB109" i="6" s="1"/>
  <c r="BM109" i="6"/>
  <c r="BO109" i="6" s="1"/>
  <c r="BD109" i="6"/>
  <c r="AY109" i="6"/>
  <c r="BA109" i="6" s="1"/>
  <c r="AE109" i="6"/>
  <c r="AG109" i="6" s="1"/>
  <c r="AV109" i="6" s="1"/>
  <c r="AT76" i="6"/>
  <c r="BD76" i="6"/>
  <c r="AY76" i="6"/>
  <c r="BA76" i="6" s="1"/>
  <c r="AT70" i="6"/>
  <c r="AY70" i="6"/>
  <c r="BA70" i="6" s="1"/>
  <c r="BD70" i="6"/>
  <c r="AT51" i="6"/>
  <c r="BD51" i="6"/>
  <c r="AY51" i="6"/>
  <c r="BA51" i="6" s="1"/>
  <c r="AT59" i="6"/>
  <c r="BD59" i="6"/>
  <c r="AY59" i="6"/>
  <c r="BA59" i="6" s="1"/>
  <c r="AT77" i="6"/>
  <c r="BD77" i="6"/>
  <c r="AY77" i="6"/>
  <c r="BA77" i="6" s="1"/>
  <c r="AT71" i="6"/>
  <c r="BD71" i="6"/>
  <c r="AY71" i="6"/>
  <c r="BA71" i="6" s="1"/>
  <c r="AT68" i="6"/>
  <c r="BD68" i="6"/>
  <c r="AY68" i="6"/>
  <c r="BA68" i="6" s="1"/>
  <c r="AT54" i="6"/>
  <c r="BD54" i="6"/>
  <c r="AY54" i="6"/>
  <c r="BA54" i="6" s="1"/>
  <c r="AT48" i="6"/>
  <c r="BD48" i="6"/>
  <c r="AY48" i="6"/>
  <c r="BA48" i="6" s="1"/>
  <c r="AT74" i="6"/>
  <c r="BD74" i="6"/>
  <c r="AY74" i="6"/>
  <c r="BA74" i="6" s="1"/>
  <c r="AT63" i="6"/>
  <c r="BD63" i="6"/>
  <c r="AY63" i="6"/>
  <c r="BA63" i="6" s="1"/>
  <c r="AT52" i="6"/>
  <c r="AY52" i="6"/>
  <c r="BA52" i="6" s="1"/>
  <c r="BD52" i="6"/>
  <c r="BD61" i="6"/>
  <c r="AY61" i="6"/>
  <c r="BA61" i="6" s="1"/>
  <c r="AT69" i="6"/>
  <c r="BD69" i="6"/>
  <c r="AY69" i="6"/>
  <c r="BA69" i="6" s="1"/>
  <c r="AT75" i="6"/>
  <c r="AY75" i="6"/>
  <c r="BA75" i="6" s="1"/>
  <c r="BD75" i="6"/>
  <c r="AT58" i="6"/>
  <c r="BD58" i="6"/>
  <c r="AY58" i="6"/>
  <c r="BA58" i="6" s="1"/>
  <c r="BD64" i="6"/>
  <c r="AY64" i="6"/>
  <c r="BA64" i="6" s="1"/>
  <c r="AT49" i="6"/>
  <c r="BD49" i="6"/>
  <c r="AY49" i="6"/>
  <c r="BA49" i="6" s="1"/>
  <c r="AO61" i="6"/>
  <c r="AQ61" i="6" s="1"/>
  <c r="BF61" i="6" s="1"/>
  <c r="AT61" i="6"/>
  <c r="AO64" i="6"/>
  <c r="AQ64" i="6" s="1"/>
  <c r="AT64" i="6"/>
  <c r="AE74" i="6"/>
  <c r="AG74" i="6" s="1"/>
  <c r="AO74" i="6"/>
  <c r="AQ74" i="6" s="1"/>
  <c r="AJ74" i="6"/>
  <c r="AL74" i="6" s="1"/>
  <c r="AE54" i="6"/>
  <c r="AG54" i="6" s="1"/>
  <c r="AO54" i="6"/>
  <c r="AQ54" i="6" s="1"/>
  <c r="AJ54" i="6"/>
  <c r="AL54" i="6" s="1"/>
  <c r="AE42" i="6"/>
  <c r="AG42" i="6" s="1"/>
  <c r="AV42" i="6" s="1"/>
  <c r="AO42" i="6"/>
  <c r="AQ42" i="6" s="1"/>
  <c r="BF42" i="6" s="1"/>
  <c r="AJ42" i="6"/>
  <c r="AL42" i="6" s="1"/>
  <c r="AE64" i="6"/>
  <c r="AG64" i="6" s="1"/>
  <c r="AJ64" i="6"/>
  <c r="AL64" i="6" s="1"/>
  <c r="AE52" i="6"/>
  <c r="AG52" i="6" s="1"/>
  <c r="AO52" i="6"/>
  <c r="AQ52" i="6" s="1"/>
  <c r="AJ52" i="6"/>
  <c r="AL52" i="6" s="1"/>
  <c r="AE63" i="6"/>
  <c r="AG63" i="6" s="1"/>
  <c r="AO63" i="6"/>
  <c r="AQ63" i="6" s="1"/>
  <c r="AJ63" i="6"/>
  <c r="AL63" i="6" s="1"/>
  <c r="AE49" i="6"/>
  <c r="AO49" i="6"/>
  <c r="AQ49" i="6" s="1"/>
  <c r="BF49" i="6" s="1"/>
  <c r="AJ49" i="6"/>
  <c r="AL49" i="6" s="1"/>
  <c r="AE61" i="6"/>
  <c r="AG61" i="6" s="1"/>
  <c r="AJ61" i="6"/>
  <c r="AL61" i="6" s="1"/>
  <c r="AE41" i="6"/>
  <c r="AG41" i="6" s="1"/>
  <c r="AV41" i="6" s="1"/>
  <c r="AO41" i="6"/>
  <c r="AQ41" i="6" s="1"/>
  <c r="BF41" i="6" s="1"/>
  <c r="AJ41" i="6"/>
  <c r="AL41" i="6" s="1"/>
  <c r="AE50" i="6"/>
  <c r="AG50" i="6" s="1"/>
  <c r="AV50" i="6" s="1"/>
  <c r="AO50" i="6"/>
  <c r="AQ50" i="6" s="1"/>
  <c r="BF50" i="6" s="1"/>
  <c r="AJ50" i="6"/>
  <c r="AL50" i="6" s="1"/>
  <c r="AE51" i="6"/>
  <c r="AG51" i="6" s="1"/>
  <c r="AO51" i="6"/>
  <c r="AQ51" i="6" s="1"/>
  <c r="AJ51" i="6"/>
  <c r="AL51" i="6" s="1"/>
  <c r="AE48" i="6"/>
  <c r="AG48" i="6" s="1"/>
  <c r="AO48" i="6"/>
  <c r="AQ48" i="6" s="1"/>
  <c r="AJ48" i="6"/>
  <c r="AL48" i="6" s="1"/>
  <c r="AE69" i="6"/>
  <c r="AG69" i="6" s="1"/>
  <c r="AV69" i="6" s="1"/>
  <c r="AO69" i="6"/>
  <c r="AQ69" i="6" s="1"/>
  <c r="BF69" i="6" s="1"/>
  <c r="AJ69" i="6"/>
  <c r="AL69" i="6" s="1"/>
  <c r="AE77" i="6"/>
  <c r="AG77" i="6" s="1"/>
  <c r="AO77" i="6"/>
  <c r="AQ77" i="6" s="1"/>
  <c r="AJ77" i="6"/>
  <c r="AL77" i="6" s="1"/>
  <c r="AE71" i="6"/>
  <c r="AG71" i="6" s="1"/>
  <c r="AO71" i="6"/>
  <c r="AQ71" i="6" s="1"/>
  <c r="AJ71" i="6"/>
  <c r="AL71" i="6" s="1"/>
  <c r="AE59" i="6"/>
  <c r="AG59" i="6" s="1"/>
  <c r="AO59" i="6"/>
  <c r="AQ59" i="6" s="1"/>
  <c r="AJ59" i="6"/>
  <c r="AL59" i="6" s="1"/>
  <c r="AE75" i="6"/>
  <c r="AG75" i="6" s="1"/>
  <c r="AO75" i="6"/>
  <c r="AQ75" i="6" s="1"/>
  <c r="AJ75" i="6"/>
  <c r="AL75" i="6" s="1"/>
  <c r="AE68" i="6"/>
  <c r="AG68" i="6" s="1"/>
  <c r="AO68" i="6"/>
  <c r="AQ68" i="6" s="1"/>
  <c r="AJ68" i="6"/>
  <c r="AL68" i="6" s="1"/>
  <c r="AE76" i="6"/>
  <c r="AG76" i="6" s="1"/>
  <c r="AO76" i="6"/>
  <c r="AQ76" i="6" s="1"/>
  <c r="AJ76" i="6"/>
  <c r="AL76" i="6" s="1"/>
  <c r="AE70" i="6"/>
  <c r="AG70" i="6" s="1"/>
  <c r="AO70" i="6"/>
  <c r="AQ70" i="6" s="1"/>
  <c r="AJ70" i="6"/>
  <c r="AL70" i="6" s="1"/>
  <c r="AE58" i="6"/>
  <c r="AG58" i="6" s="1"/>
  <c r="AO58" i="6"/>
  <c r="AQ58" i="6" s="1"/>
  <c r="AJ58" i="6"/>
  <c r="AL58" i="6" s="1"/>
  <c r="AE43" i="6"/>
  <c r="AG43" i="6" s="1"/>
  <c r="AV43" i="6" s="1"/>
  <c r="U42" i="6"/>
  <c r="W42" i="6" s="1"/>
  <c r="Z42" i="6"/>
  <c r="AB42" i="6" s="1"/>
  <c r="U52" i="6"/>
  <c r="W52" i="6" s="1"/>
  <c r="Z52" i="6"/>
  <c r="U63" i="6"/>
  <c r="W63" i="6" s="1"/>
  <c r="Z63" i="6"/>
  <c r="AB63" i="6" s="1"/>
  <c r="U49" i="6"/>
  <c r="W49" i="6" s="1"/>
  <c r="Z49" i="6"/>
  <c r="AB49" i="6" s="1"/>
  <c r="U54" i="6"/>
  <c r="W54" i="6" s="1"/>
  <c r="Z54" i="6"/>
  <c r="AB54" i="6" s="1"/>
  <c r="U41" i="6"/>
  <c r="Z41" i="6"/>
  <c r="AB41" i="6" s="1"/>
  <c r="U64" i="6"/>
  <c r="W64" i="6" s="1"/>
  <c r="Z64" i="6"/>
  <c r="AB64" i="6" s="1"/>
  <c r="U61" i="6"/>
  <c r="W61" i="6" s="1"/>
  <c r="Z61" i="6"/>
  <c r="AB61" i="6" s="1"/>
  <c r="U51" i="6"/>
  <c r="W51" i="6" s="1"/>
  <c r="Z51" i="6"/>
  <c r="AB51" i="6" s="1"/>
  <c r="U48" i="6"/>
  <c r="W48" i="6" s="1"/>
  <c r="Z48" i="6"/>
  <c r="AB48" i="6" s="1"/>
  <c r="Z71" i="6"/>
  <c r="AB71" i="6" s="1"/>
  <c r="U71" i="6"/>
  <c r="W71" i="6" s="1"/>
  <c r="U59" i="6"/>
  <c r="W59" i="6" s="1"/>
  <c r="Z59" i="6"/>
  <c r="AB59" i="6" s="1"/>
  <c r="Z69" i="6"/>
  <c r="AB69" i="6" s="1"/>
  <c r="U69" i="6"/>
  <c r="W69" i="6" s="1"/>
  <c r="Z74" i="6"/>
  <c r="AB74" i="6" s="1"/>
  <c r="U74" i="6"/>
  <c r="W74" i="6" s="1"/>
  <c r="Z50" i="6"/>
  <c r="AB50" i="6" s="1"/>
  <c r="U50" i="6"/>
  <c r="W50" i="6" s="1"/>
  <c r="Z77" i="6"/>
  <c r="AB77" i="6" s="1"/>
  <c r="U77" i="6"/>
  <c r="W77" i="6" s="1"/>
  <c r="Z75" i="6"/>
  <c r="AB75" i="6" s="1"/>
  <c r="U75" i="6"/>
  <c r="W75" i="6" s="1"/>
  <c r="Z68" i="6"/>
  <c r="AB68" i="6" s="1"/>
  <c r="U68" i="6"/>
  <c r="W68" i="6" s="1"/>
  <c r="Z76" i="6"/>
  <c r="AB76" i="6" s="1"/>
  <c r="U76" i="6"/>
  <c r="W76" i="6" s="1"/>
  <c r="Z70" i="6"/>
  <c r="AB70" i="6" s="1"/>
  <c r="U70" i="6"/>
  <c r="W70" i="6" s="1"/>
  <c r="U58" i="6"/>
  <c r="W58" i="6" s="1"/>
  <c r="Z58" i="6"/>
  <c r="AB58" i="6" s="1"/>
  <c r="U43" i="6"/>
  <c r="W43" i="6" s="1"/>
  <c r="Z43" i="6"/>
  <c r="AB43" i="6" s="1"/>
  <c r="R10" i="2"/>
  <c r="Q10" i="2"/>
  <c r="P10" i="2"/>
  <c r="R39" i="2"/>
  <c r="Q39" i="2"/>
  <c r="BF109" i="6" l="1"/>
  <c r="BF74" i="6"/>
  <c r="AV59" i="6"/>
  <c r="AV68" i="6"/>
  <c r="BF59" i="6"/>
  <c r="AV74" i="6"/>
  <c r="AV76" i="6"/>
  <c r="AV48" i="6"/>
  <c r="BF58" i="6"/>
  <c r="BF68" i="6"/>
  <c r="BF76" i="6"/>
  <c r="AV75" i="6"/>
  <c r="BF71" i="6"/>
  <c r="AV51" i="6"/>
  <c r="BF52" i="6"/>
  <c r="BF54" i="6"/>
  <c r="BF64" i="6"/>
  <c r="AV70" i="6"/>
  <c r="AV63" i="6"/>
  <c r="BF75" i="6"/>
  <c r="AV71" i="6"/>
  <c r="AV52" i="6"/>
  <c r="AV54" i="6"/>
  <c r="BF77" i="6"/>
  <c r="AV58" i="6"/>
  <c r="AV77" i="6"/>
  <c r="BF48" i="6"/>
  <c r="BF63" i="6"/>
  <c r="BF70" i="6"/>
  <c r="BF51" i="6"/>
  <c r="AV61" i="6"/>
  <c r="AV64" i="6"/>
  <c r="W41" i="6"/>
  <c r="AG49" i="6"/>
  <c r="AV49" i="6" s="1"/>
  <c r="AB52" i="6"/>
  <c r="P16" i="6" l="1"/>
  <c r="BM16" i="6" l="1"/>
  <c r="BO16" i="6" s="1"/>
  <c r="AT16" i="6"/>
  <c r="BD16" i="6"/>
  <c r="AY16" i="6"/>
  <c r="BA16" i="6" s="1"/>
  <c r="AE16" i="6"/>
  <c r="AG16" i="6" s="1"/>
  <c r="AJ16" i="6"/>
  <c r="AL16" i="6" s="1"/>
  <c r="AO16" i="6"/>
  <c r="AQ16" i="6" s="1"/>
  <c r="BF16" i="6" s="1"/>
  <c r="U16" i="6"/>
  <c r="Z16" i="6"/>
  <c r="AB16" i="6" s="1"/>
  <c r="BK16" i="6"/>
  <c r="BK17" i="6"/>
  <c r="BK19" i="6"/>
  <c r="BK20" i="6"/>
  <c r="BK21" i="6"/>
  <c r="BK22" i="6"/>
  <c r="BK23" i="6"/>
  <c r="BK24" i="6"/>
  <c r="BK25" i="6"/>
  <c r="BK26" i="6"/>
  <c r="BK40" i="6"/>
  <c r="BK60" i="6"/>
  <c r="BK110" i="6"/>
  <c r="BK13" i="6"/>
  <c r="BK12" i="6"/>
  <c r="W16" i="6" l="1"/>
  <c r="AV16" i="6"/>
  <c r="P17" i="6"/>
  <c r="P19" i="6"/>
  <c r="P20" i="6"/>
  <c r="P21" i="6"/>
  <c r="P22" i="6"/>
  <c r="P23" i="6"/>
  <c r="P24" i="6"/>
  <c r="P25" i="6"/>
  <c r="P26" i="6"/>
  <c r="P60" i="6"/>
  <c r="BM60" i="6" s="1"/>
  <c r="P110" i="6"/>
  <c r="BM110" i="6" s="1"/>
  <c r="BO110" i="6" s="1"/>
  <c r="BO60" i="6" l="1"/>
  <c r="BM25" i="6"/>
  <c r="BO25" i="6" s="1"/>
  <c r="AT25" i="6"/>
  <c r="BM21" i="6"/>
  <c r="BO21" i="6" s="1"/>
  <c r="AT21" i="6"/>
  <c r="BM24" i="6"/>
  <c r="BO24" i="6" s="1"/>
  <c r="AT24" i="6"/>
  <c r="BM20" i="6"/>
  <c r="BO20" i="6" s="1"/>
  <c r="AT20" i="6"/>
  <c r="AT23" i="6"/>
  <c r="BM23" i="6"/>
  <c r="BO23" i="6" s="1"/>
  <c r="AT19" i="6"/>
  <c r="BM19" i="6"/>
  <c r="BO19" i="6" s="1"/>
  <c r="Z26" i="6"/>
  <c r="AB26" i="6" s="1"/>
  <c r="BM26" i="6"/>
  <c r="BO26" i="6" s="1"/>
  <c r="AT26" i="6"/>
  <c r="BM22" i="6"/>
  <c r="BO22" i="6" s="1"/>
  <c r="AT22" i="6"/>
  <c r="BM17" i="6"/>
  <c r="BO17" i="6" s="1"/>
  <c r="AT17" i="6"/>
  <c r="U26" i="6"/>
  <c r="W26" i="6" s="1"/>
  <c r="BD20" i="6"/>
  <c r="AY20" i="6"/>
  <c r="BA20" i="6" s="1"/>
  <c r="BD26" i="6"/>
  <c r="AY26" i="6"/>
  <c r="BA26" i="6" s="1"/>
  <c r="BD24" i="6"/>
  <c r="AY24" i="6"/>
  <c r="BA24" i="6" s="1"/>
  <c r="AT110" i="6"/>
  <c r="AY110" i="6"/>
  <c r="BA110" i="6" s="1"/>
  <c r="BD110" i="6"/>
  <c r="AT60" i="6"/>
  <c r="BD60" i="6"/>
  <c r="AY60" i="6"/>
  <c r="BA60" i="6" s="1"/>
  <c r="AY17" i="6"/>
  <c r="BA17" i="6" s="1"/>
  <c r="BD17" i="6"/>
  <c r="BD21" i="6"/>
  <c r="AY21" i="6"/>
  <c r="BA21" i="6" s="1"/>
  <c r="AY19" i="6"/>
  <c r="BA19" i="6" s="1"/>
  <c r="BD19" i="6"/>
  <c r="BD25" i="6"/>
  <c r="AY25" i="6"/>
  <c r="BA25" i="6" s="1"/>
  <c r="AY23" i="6"/>
  <c r="BA23" i="6" s="1"/>
  <c r="BD23" i="6"/>
  <c r="BD22" i="6"/>
  <c r="AY22" i="6"/>
  <c r="BA22" i="6" s="1"/>
  <c r="AE22" i="6"/>
  <c r="AG22" i="6" s="1"/>
  <c r="AV22" i="6" s="1"/>
  <c r="AJ22" i="6"/>
  <c r="AL22" i="6" s="1"/>
  <c r="AO22" i="6"/>
  <c r="AQ22" i="6" s="1"/>
  <c r="AE40" i="6"/>
  <c r="AO40" i="6"/>
  <c r="AJ40" i="6"/>
  <c r="AE26" i="6"/>
  <c r="AG26" i="6" s="1"/>
  <c r="AV26" i="6" s="1"/>
  <c r="AO26" i="6"/>
  <c r="AQ26" i="6" s="1"/>
  <c r="AJ26" i="6"/>
  <c r="AL26" i="6" s="1"/>
  <c r="AE21" i="6"/>
  <c r="AG21" i="6" s="1"/>
  <c r="AO21" i="6"/>
  <c r="AQ21" i="6" s="1"/>
  <c r="AJ21" i="6"/>
  <c r="AL21" i="6" s="1"/>
  <c r="AE25" i="6"/>
  <c r="AG25" i="6" s="1"/>
  <c r="AO25" i="6"/>
  <c r="AQ25" i="6" s="1"/>
  <c r="AJ25" i="6"/>
  <c r="AL25" i="6" s="1"/>
  <c r="AE20" i="6"/>
  <c r="AG20" i="6" s="1"/>
  <c r="AV20" i="6" s="1"/>
  <c r="AO20" i="6"/>
  <c r="AQ20" i="6" s="1"/>
  <c r="AJ20" i="6"/>
  <c r="AL20" i="6" s="1"/>
  <c r="AE19" i="6"/>
  <c r="AG19" i="6" s="1"/>
  <c r="AV19" i="6" s="1"/>
  <c r="AJ19" i="6"/>
  <c r="AL19" i="6" s="1"/>
  <c r="AO19" i="6"/>
  <c r="AQ19" i="6" s="1"/>
  <c r="AE110" i="6"/>
  <c r="AG110" i="6" s="1"/>
  <c r="AO110" i="6"/>
  <c r="AQ110" i="6" s="1"/>
  <c r="AJ110" i="6"/>
  <c r="AL110" i="6" s="1"/>
  <c r="AE60" i="6"/>
  <c r="AG60" i="6" s="1"/>
  <c r="AO60" i="6"/>
  <c r="AQ60" i="6" s="1"/>
  <c r="AJ60" i="6"/>
  <c r="AL60" i="6" s="1"/>
  <c r="AE24" i="6"/>
  <c r="AG24" i="6" s="1"/>
  <c r="AJ24" i="6"/>
  <c r="AL24" i="6" s="1"/>
  <c r="AO24" i="6"/>
  <c r="AQ24" i="6" s="1"/>
  <c r="AE23" i="6"/>
  <c r="AG23" i="6" s="1"/>
  <c r="AO23" i="6"/>
  <c r="AQ23" i="6" s="1"/>
  <c r="AJ23" i="6"/>
  <c r="AL23" i="6" s="1"/>
  <c r="AE17" i="6"/>
  <c r="AG17" i="6" s="1"/>
  <c r="AO17" i="6"/>
  <c r="AQ17" i="6" s="1"/>
  <c r="AJ17" i="6"/>
  <c r="AL17" i="6" s="1"/>
  <c r="U22" i="6"/>
  <c r="W22" i="6" s="1"/>
  <c r="Z22" i="6"/>
  <c r="AB22" i="6" s="1"/>
  <c r="U23" i="6"/>
  <c r="W23" i="6" s="1"/>
  <c r="Z23" i="6"/>
  <c r="AB23" i="6" s="1"/>
  <c r="Z17" i="6"/>
  <c r="AB17" i="6" s="1"/>
  <c r="U17" i="6"/>
  <c r="U40" i="6"/>
  <c r="Z40" i="6"/>
  <c r="U21" i="6"/>
  <c r="W21" i="6" s="1"/>
  <c r="Z21" i="6"/>
  <c r="AB21" i="6" s="1"/>
  <c r="U25" i="6"/>
  <c r="W25" i="6" s="1"/>
  <c r="Z25" i="6"/>
  <c r="AB25" i="6" s="1"/>
  <c r="U20" i="6"/>
  <c r="W20" i="6" s="1"/>
  <c r="Z20" i="6"/>
  <c r="AB20" i="6" s="1"/>
  <c r="Z110" i="6"/>
  <c r="AB110" i="6" s="1"/>
  <c r="U110" i="6"/>
  <c r="W110" i="6" s="1"/>
  <c r="U19" i="6"/>
  <c r="W19" i="6" s="1"/>
  <c r="Z19" i="6"/>
  <c r="AB19" i="6" s="1"/>
  <c r="Z60" i="6"/>
  <c r="AB60" i="6" s="1"/>
  <c r="U60" i="6"/>
  <c r="W60" i="6" s="1"/>
  <c r="U24" i="6"/>
  <c r="W24" i="6" s="1"/>
  <c r="Z24" i="6"/>
  <c r="AB24" i="6" s="1"/>
  <c r="P12" i="6"/>
  <c r="U12" i="6" s="1"/>
  <c r="BM113" i="6" l="1"/>
  <c r="BO113" i="6"/>
  <c r="U113" i="6"/>
  <c r="BD113" i="6"/>
  <c r="AV23" i="6"/>
  <c r="AV24" i="6"/>
  <c r="AV25" i="6"/>
  <c r="AV17" i="6"/>
  <c r="AV21" i="6"/>
  <c r="BF21" i="6"/>
  <c r="BF17" i="6"/>
  <c r="BF22" i="6"/>
  <c r="BF26" i="6"/>
  <c r="BF25" i="6"/>
  <c r="BF24" i="6"/>
  <c r="BF19" i="6"/>
  <c r="AV110" i="6"/>
  <c r="AV60" i="6"/>
  <c r="BF20" i="6"/>
  <c r="BF110" i="6"/>
  <c r="BF23" i="6"/>
  <c r="BF60" i="6"/>
  <c r="AG40" i="6"/>
  <c r="AV40" i="6" s="1"/>
  <c r="W40" i="6"/>
  <c r="AB40" i="6"/>
  <c r="AL40" i="6"/>
  <c r="AQ40" i="6"/>
  <c r="BF40" i="6" s="1"/>
  <c r="W17" i="6"/>
  <c r="W113" i="6" s="1"/>
  <c r="W12" i="6"/>
  <c r="Z12" i="6"/>
  <c r="M31" i="25"/>
  <c r="M27" i="25"/>
  <c r="M28" i="25"/>
  <c r="M29" i="25"/>
  <c r="M30" i="25"/>
  <c r="M26" i="25"/>
  <c r="M25" i="25"/>
  <c r="M21" i="25"/>
  <c r="M17" i="25"/>
  <c r="M18" i="25"/>
  <c r="M19" i="25"/>
  <c r="M20" i="25"/>
  <c r="M16" i="25"/>
  <c r="E31" i="25"/>
  <c r="E27" i="25"/>
  <c r="E28" i="25"/>
  <c r="E29" i="25"/>
  <c r="E30" i="25"/>
  <c r="E26" i="25"/>
  <c r="E25" i="25"/>
  <c r="E21" i="25"/>
  <c r="E17" i="25"/>
  <c r="E18" i="25"/>
  <c r="E19" i="25"/>
  <c r="E20" i="25"/>
  <c r="E16" i="25"/>
  <c r="E15" i="25"/>
  <c r="X45" i="8"/>
  <c r="X46" i="8"/>
  <c r="X48" i="8"/>
  <c r="X49" i="8"/>
  <c r="B4" i="25"/>
  <c r="G30" i="25"/>
  <c r="G26" i="25"/>
  <c r="G27" i="25"/>
  <c r="G28" i="25"/>
  <c r="G29" i="25"/>
  <c r="G31" i="25"/>
  <c r="G25" i="25"/>
  <c r="BP12" i="6"/>
  <c r="S8" i="6"/>
  <c r="S7" i="6"/>
  <c r="S6" i="6"/>
  <c r="S5" i="6"/>
  <c r="J8" i="6"/>
  <c r="J7" i="6"/>
  <c r="J6" i="6"/>
  <c r="J5" i="6"/>
  <c r="D8" i="6"/>
  <c r="D7" i="6"/>
  <c r="D6" i="6"/>
  <c r="D5" i="6"/>
  <c r="G18" i="25"/>
  <c r="R8" i="25"/>
  <c r="R7" i="25"/>
  <c r="R6" i="25"/>
  <c r="R5" i="25"/>
  <c r="J8" i="25"/>
  <c r="J7" i="25"/>
  <c r="J6" i="25"/>
  <c r="J5" i="25"/>
  <c r="D8" i="25"/>
  <c r="D7" i="25"/>
  <c r="D6" i="25"/>
  <c r="D5" i="25"/>
  <c r="G19" i="25"/>
  <c r="G20" i="25"/>
  <c r="G21" i="25"/>
  <c r="G16" i="25"/>
  <c r="G17" i="25"/>
  <c r="G15" i="25"/>
  <c r="E6" i="8"/>
  <c r="D6" i="18"/>
  <c r="B4" i="6"/>
  <c r="B4" i="18"/>
  <c r="B4" i="8"/>
  <c r="D7" i="18"/>
  <c r="D8" i="18"/>
  <c r="D5" i="18"/>
  <c r="X12" i="8"/>
  <c r="W45" i="8"/>
  <c r="W46" i="8"/>
  <c r="W48" i="8"/>
  <c r="W49" i="8"/>
  <c r="W12" i="8"/>
  <c r="O12" i="18"/>
  <c r="O14" i="18"/>
  <c r="O15" i="18"/>
  <c r="O16" i="18"/>
  <c r="O24" i="18"/>
  <c r="O25" i="18"/>
  <c r="O33" i="18"/>
  <c r="O34" i="18"/>
  <c r="O35" i="18"/>
  <c r="O36" i="18"/>
  <c r="O37" i="18"/>
  <c r="O38" i="18"/>
  <c r="O39" i="18"/>
  <c r="O40" i="18"/>
  <c r="O41" i="18"/>
  <c r="O42" i="18"/>
  <c r="O43" i="18"/>
  <c r="O44" i="18"/>
  <c r="W14" i="18"/>
  <c r="Q15" i="18"/>
  <c r="U24" i="18"/>
  <c r="W24" i="18" s="1"/>
  <c r="W33" i="18"/>
  <c r="W34" i="18"/>
  <c r="W35" i="18"/>
  <c r="W36" i="18"/>
  <c r="W37" i="18"/>
  <c r="W38" i="18"/>
  <c r="W39" i="18"/>
  <c r="W40" i="18"/>
  <c r="W41" i="18"/>
  <c r="W42" i="18"/>
  <c r="W43" i="18"/>
  <c r="Q44" i="18"/>
  <c r="U44" i="18" s="1"/>
  <c r="W44" i="18" s="1"/>
  <c r="Q12" i="18"/>
  <c r="U12" i="18" s="1"/>
  <c r="W12" i="18" s="1"/>
  <c r="K49" i="18"/>
  <c r="K48" i="18"/>
  <c r="K47" i="18"/>
  <c r="AB12" i="18"/>
  <c r="AD12" i="18" s="1"/>
  <c r="BR1" i="6"/>
  <c r="AD38" i="18"/>
  <c r="AD37" i="18"/>
  <c r="AD36" i="18"/>
  <c r="AD35" i="18"/>
  <c r="AD34" i="18"/>
  <c r="AD33" i="18"/>
  <c r="AD40" i="18"/>
  <c r="AD39" i="18"/>
  <c r="J8" i="8"/>
  <c r="J7" i="8"/>
  <c r="J6" i="8"/>
  <c r="J5" i="8"/>
  <c r="S49" i="8"/>
  <c r="T49" i="8"/>
  <c r="I5" i="18"/>
  <c r="I6" i="18"/>
  <c r="I7" i="18"/>
  <c r="I8" i="18"/>
  <c r="E8" i="8"/>
  <c r="R5" i="8"/>
  <c r="R6" i="8"/>
  <c r="R7" i="8"/>
  <c r="R8" i="8"/>
  <c r="S12" i="8"/>
  <c r="T12" i="8"/>
  <c r="AD13" i="18"/>
  <c r="AD14" i="18"/>
  <c r="AB24" i="18"/>
  <c r="AD24" i="18" s="1"/>
  <c r="AD41" i="18"/>
  <c r="AD42" i="18"/>
  <c r="AD43" i="18"/>
  <c r="AB44" i="18"/>
  <c r="AD44" i="18" s="1"/>
  <c r="K115" i="6"/>
  <c r="K114" i="6"/>
  <c r="K113" i="6"/>
  <c r="E5" i="8"/>
  <c r="E7" i="8"/>
  <c r="S52" i="8"/>
  <c r="S53" i="8"/>
  <c r="S54" i="8"/>
  <c r="N10" i="2"/>
  <c r="O10" i="2"/>
  <c r="BF47" i="18"/>
  <c r="CF47" i="18"/>
  <c r="AJ113" i="6"/>
  <c r="DI49" i="18"/>
  <c r="O49" i="18"/>
  <c r="BT47" i="18"/>
  <c r="AY113" i="6"/>
  <c r="AG115" i="6"/>
  <c r="DI48" i="18"/>
  <c r="BM115" i="6"/>
  <c r="BD47" i="18"/>
  <c r="O48" i="18"/>
  <c r="AL115" i="6"/>
  <c r="CM47" i="18"/>
  <c r="AL114" i="6"/>
  <c r="L113" i="6"/>
  <c r="AB113" i="6"/>
  <c r="U48" i="18"/>
  <c r="BM47" i="18"/>
  <c r="AG114" i="6"/>
  <c r="BA113" i="6"/>
  <c r="AI48" i="18"/>
  <c r="BK113" i="6"/>
  <c r="AL113" i="6"/>
  <c r="AI49" i="18"/>
  <c r="T54" i="8"/>
  <c r="DC47" i="18"/>
  <c r="BK114" i="6"/>
  <c r="DG48" i="18"/>
  <c r="M113" i="6"/>
  <c r="CO47" i="18"/>
  <c r="N113" i="6"/>
  <c r="U54" i="8"/>
  <c r="Z113" i="6"/>
  <c r="CV47" i="18"/>
  <c r="AQ113" i="6"/>
  <c r="BO114" i="6"/>
  <c r="N115" i="6"/>
  <c r="BR47" i="18"/>
  <c r="CT47" i="18"/>
  <c r="AQ115" i="6"/>
  <c r="AO113" i="6"/>
  <c r="DA47" i="18"/>
  <c r="BM114" i="6"/>
  <c r="AT113" i="6"/>
  <c r="U53" i="8"/>
  <c r="CH47" i="18"/>
  <c r="AQ114" i="6"/>
  <c r="AV113" i="6"/>
  <c r="O113" i="6"/>
  <c r="O115" i="6"/>
  <c r="BY47" i="18"/>
  <c r="DG49" i="18"/>
  <c r="BK47" i="18"/>
  <c r="P48" i="18"/>
  <c r="CA47" i="18"/>
  <c r="BO115" i="6"/>
  <c r="AE113" i="6"/>
  <c r="L47" i="18"/>
  <c r="AG113" i="6"/>
  <c r="BF113" i="6" l="1"/>
  <c r="W18" i="2" s="1"/>
  <c r="U15" i="18"/>
  <c r="W15" i="18" s="1"/>
  <c r="BD15" i="18"/>
  <c r="BF15" i="18" s="1"/>
  <c r="DG15" i="18"/>
  <c r="AI15" i="18"/>
  <c r="AK15" i="18" s="1"/>
  <c r="AP15" i="18"/>
  <c r="AR15" i="18" s="1"/>
  <c r="S18" i="2"/>
  <c r="S11" i="2"/>
  <c r="X18" i="2"/>
  <c r="X11" i="2"/>
  <c r="V12" i="2"/>
  <c r="W12" i="2"/>
  <c r="V19" i="2"/>
  <c r="U12" i="2"/>
  <c r="U19" i="2"/>
  <c r="W19" i="2"/>
  <c r="W11" i="2"/>
  <c r="U11" i="2"/>
  <c r="U18" i="2"/>
  <c r="X14" i="2"/>
  <c r="X15" i="2"/>
  <c r="X26" i="2"/>
  <c r="T18" i="2"/>
  <c r="T11" i="2"/>
  <c r="P11" i="2"/>
  <c r="W14" i="2"/>
  <c r="V14" i="2"/>
  <c r="W26" i="2"/>
  <c r="V26" i="2"/>
  <c r="W15" i="2"/>
  <c r="V15" i="2"/>
  <c r="U14" i="2"/>
  <c r="U26" i="2"/>
  <c r="U15" i="2"/>
  <c r="T14" i="2"/>
  <c r="T26" i="2"/>
  <c r="T15" i="2"/>
  <c r="S14" i="2"/>
  <c r="S26" i="2"/>
  <c r="S15" i="2"/>
  <c r="P18" i="2"/>
  <c r="R18" i="2"/>
  <c r="Q18" i="2"/>
  <c r="AW25" i="18"/>
  <c r="AY25" i="18" s="1"/>
  <c r="U25" i="18"/>
  <c r="AP25" i="18"/>
  <c r="AR25" i="18" s="1"/>
  <c r="AI25" i="18"/>
  <c r="AK25" i="18" s="1"/>
  <c r="AB25" i="18"/>
  <c r="AD25" i="18" s="1"/>
  <c r="AW18" i="18"/>
  <c r="W18" i="18"/>
  <c r="AK18" i="18"/>
  <c r="AD18" i="18"/>
  <c r="U16" i="18"/>
  <c r="AB16" i="18"/>
  <c r="AD16" i="18" s="1"/>
  <c r="R26" i="2"/>
  <c r="Q26" i="2"/>
  <c r="P26" i="2"/>
  <c r="R15" i="2"/>
  <c r="P15" i="2"/>
  <c r="Q15" i="2"/>
  <c r="R14" i="2"/>
  <c r="Q14" i="2"/>
  <c r="P14" i="2"/>
  <c r="AB12" i="6"/>
  <c r="AE12" i="6"/>
  <c r="AG12" i="6" s="1"/>
  <c r="O26" i="2"/>
  <c r="O12" i="2"/>
  <c r="N17" i="2"/>
  <c r="N15" i="2"/>
  <c r="O17" i="2"/>
  <c r="AB47" i="18"/>
  <c r="L48" i="18"/>
  <c r="AK49" i="18"/>
  <c r="N114" i="6"/>
  <c r="BD114" i="6"/>
  <c r="BF114" i="6"/>
  <c r="BM49" i="18"/>
  <c r="N49" i="18"/>
  <c r="CO48" i="18"/>
  <c r="M49" i="18"/>
  <c r="AB115" i="6"/>
  <c r="AT115" i="6"/>
  <c r="AY48" i="18"/>
  <c r="CM48" i="18"/>
  <c r="W115" i="6"/>
  <c r="CV49" i="18"/>
  <c r="O114" i="6"/>
  <c r="AY115" i="6"/>
  <c r="AR49" i="18"/>
  <c r="CF49" i="18"/>
  <c r="CA48" i="18"/>
  <c r="AO115" i="6"/>
  <c r="AE114" i="6"/>
  <c r="U49" i="18"/>
  <c r="W49" i="18"/>
  <c r="DC48" i="18"/>
  <c r="BR48" i="18"/>
  <c r="BY49" i="18"/>
  <c r="BD49" i="18"/>
  <c r="AB114" i="6"/>
  <c r="AT114" i="6"/>
  <c r="CV48" i="18"/>
  <c r="AJ114" i="6"/>
  <c r="Z115" i="6"/>
  <c r="AV115" i="6"/>
  <c r="AB48" i="18"/>
  <c r="AD49" i="18"/>
  <c r="BM48" i="18"/>
  <c r="M114" i="6"/>
  <c r="BD48" i="18"/>
  <c r="CH49" i="18"/>
  <c r="BF48" i="18"/>
  <c r="M115" i="6"/>
  <c r="T52" i="8"/>
  <c r="AY114" i="6"/>
  <c r="BR49" i="18"/>
  <c r="CF48" i="18"/>
  <c r="AJ115" i="6"/>
  <c r="BT49" i="18"/>
  <c r="AP47" i="18"/>
  <c r="AI47" i="18"/>
  <c r="BK48" i="18"/>
  <c r="AB49" i="18"/>
  <c r="AE115" i="6"/>
  <c r="BF49" i="18"/>
  <c r="Z114" i="6"/>
  <c r="L49" i="18"/>
  <c r="DC49" i="18"/>
  <c r="P49" i="18"/>
  <c r="BY48" i="18"/>
  <c r="L115" i="6"/>
  <c r="AW48" i="18"/>
  <c r="CM49" i="18"/>
  <c r="AR48" i="18"/>
  <c r="AY49" i="18"/>
  <c r="AP49" i="18"/>
  <c r="AW47" i="18"/>
  <c r="BK49" i="18"/>
  <c r="BF115" i="6"/>
  <c r="U114" i="6"/>
  <c r="U47" i="18"/>
  <c r="U115" i="6"/>
  <c r="BA114" i="6"/>
  <c r="CT49" i="18"/>
  <c r="W114" i="6"/>
  <c r="AV114" i="6"/>
  <c r="CT48" i="18"/>
  <c r="BT48" i="18"/>
  <c r="CO49" i="18"/>
  <c r="L114" i="6"/>
  <c r="W48" i="18"/>
  <c r="DA48" i="18"/>
  <c r="M48" i="18"/>
  <c r="CH48" i="18"/>
  <c r="BK115" i="6"/>
  <c r="AW49" i="18"/>
  <c r="AK48" i="18"/>
  <c r="AD48" i="18"/>
  <c r="BD115" i="6"/>
  <c r="AO114" i="6"/>
  <c r="T53" i="8"/>
  <c r="AP48" i="18"/>
  <c r="N48" i="18"/>
  <c r="CA49" i="18"/>
  <c r="DA49" i="18"/>
  <c r="BA115" i="6"/>
  <c r="DI15" i="18" l="1"/>
  <c r="DG47" i="18"/>
  <c r="X12" i="2" s="1"/>
  <c r="S12" i="2"/>
  <c r="S13" i="2" s="1"/>
  <c r="S23" i="2" s="1"/>
  <c r="W16" i="18"/>
  <c r="W13" i="2"/>
  <c r="W23" i="2" s="1"/>
  <c r="U13" i="2"/>
  <c r="U23" i="2" s="1"/>
  <c r="T12" i="2"/>
  <c r="V18" i="2"/>
  <c r="V11" i="2"/>
  <c r="P37" i="2"/>
  <c r="W25" i="18"/>
  <c r="AY18" i="18"/>
  <c r="R12" i="2"/>
  <c r="Q12" i="2"/>
  <c r="R11" i="2"/>
  <c r="Q11" i="2"/>
  <c r="AJ12" i="6"/>
  <c r="AL12" i="6" s="1"/>
  <c r="N26" i="2"/>
  <c r="N18" i="2"/>
  <c r="O19" i="2"/>
  <c r="N14" i="2"/>
  <c r="O37" i="2"/>
  <c r="O38" i="2" s="1"/>
  <c r="P12" i="2"/>
  <c r="N19" i="2"/>
  <c r="O14" i="2"/>
  <c r="O11" i="2"/>
  <c r="O13" i="2" s="1"/>
  <c r="N11" i="2"/>
  <c r="O18" i="2"/>
  <c r="N12" i="2"/>
  <c r="O15" i="2"/>
  <c r="AK47" i="18"/>
  <c r="AD47" i="18"/>
  <c r="W47" i="18"/>
  <c r="AY47" i="18"/>
  <c r="AR47" i="18"/>
  <c r="W21" i="2" l="1"/>
  <c r="U21" i="2"/>
  <c r="P13" i="2"/>
  <c r="P23" i="2" s="1"/>
  <c r="X13" i="2"/>
  <c r="X23" i="2" s="1"/>
  <c r="DI47" i="18"/>
  <c r="X19" i="2" s="1"/>
  <c r="AB15" i="18"/>
  <c r="AD15" i="18" s="1"/>
  <c r="T19" i="2"/>
  <c r="T13" i="2"/>
  <c r="T23" i="2" s="1"/>
  <c r="V13" i="2"/>
  <c r="V23" i="2" s="1"/>
  <c r="S19" i="2"/>
  <c r="S21" i="2" s="1"/>
  <c r="Q19" i="2"/>
  <c r="R19" i="2"/>
  <c r="P19" i="2"/>
  <c r="Q13" i="2"/>
  <c r="Q23" i="2" s="1"/>
  <c r="R13" i="2"/>
  <c r="R23" i="2" s="1"/>
  <c r="AO12" i="6"/>
  <c r="AQ12" i="6" s="1"/>
  <c r="N13" i="2"/>
  <c r="N21" i="2" s="1"/>
  <c r="N24" i="2" s="1"/>
  <c r="O21" i="2"/>
  <c r="O24" i="2" s="1"/>
  <c r="W24" i="2" l="1"/>
  <c r="W29" i="2" s="1"/>
  <c r="W32" i="2" s="1"/>
  <c r="U24" i="2"/>
  <c r="U29" i="2" s="1"/>
  <c r="U32" i="2" s="1"/>
  <c r="V21" i="2"/>
  <c r="P21" i="2"/>
  <c r="X21" i="2"/>
  <c r="T21" i="2"/>
  <c r="AT12" i="6"/>
  <c r="S24" i="2"/>
  <c r="S29" i="2" s="1"/>
  <c r="S32" i="2" s="1"/>
  <c r="Q21" i="2"/>
  <c r="R21" i="2"/>
  <c r="U35" i="2" l="1"/>
  <c r="W35" i="2"/>
  <c r="V24" i="2"/>
  <c r="V29" i="2" s="1"/>
  <c r="V32" i="2" s="1"/>
  <c r="S35" i="2"/>
  <c r="X24" i="2"/>
  <c r="X29" i="2" s="1"/>
  <c r="X32" i="2" s="1"/>
  <c r="T24" i="2"/>
  <c r="T29" i="2" s="1"/>
  <c r="T32" i="2" s="1"/>
  <c r="R24" i="2"/>
  <c r="R29" i="2" s="1"/>
  <c r="R32" i="2" s="1"/>
  <c r="Q24" i="2"/>
  <c r="Q29" i="2" s="1"/>
  <c r="Q32" i="2" s="1"/>
  <c r="P24" i="2"/>
  <c r="P29" i="2" s="1"/>
  <c r="P32" i="2" s="1"/>
  <c r="AV12" i="6"/>
  <c r="AY12" i="6"/>
  <c r="BA12" i="6" s="1"/>
  <c r="BD12" i="6" s="1"/>
  <c r="BF12" i="6" s="1"/>
  <c r="T35" i="2" l="1"/>
  <c r="V35" i="2"/>
  <c r="P35" i="2"/>
  <c r="X35" i="2"/>
  <c r="R35" i="2"/>
  <c r="Q35" i="2"/>
</calcChain>
</file>

<file path=xl/sharedStrings.xml><?xml version="1.0" encoding="utf-8"?>
<sst xmlns="http://schemas.openxmlformats.org/spreadsheetml/2006/main" count="6716" uniqueCount="5337">
  <si>
    <t>BMW Group</t>
  </si>
  <si>
    <t>QUOTATION ANALYSIS FORM</t>
  </si>
  <si>
    <t>Help and documentation</t>
  </si>
  <si>
    <t>CONFIDENTIAL</t>
  </si>
  <si>
    <t>SUMMARY</t>
  </si>
  <si>
    <t>Supplier editor:</t>
  </si>
  <si>
    <t>Vendor/supplier:</t>
  </si>
  <si>
    <t>Parts designation:</t>
  </si>
  <si>
    <t>E-mail:</t>
  </si>
  <si>
    <t>BMW Supplier No.:</t>
  </si>
  <si>
    <t>Change index (AI):</t>
  </si>
  <si>
    <t>Telephone:</t>
  </si>
  <si>
    <t>BMW Project:</t>
  </si>
  <si>
    <t>Request number / Version:</t>
  </si>
  <si>
    <t>Quotation date:</t>
  </si>
  <si>
    <t>BMW Part Number:</t>
  </si>
  <si>
    <t>Variant:</t>
  </si>
  <si>
    <t>General assumption</t>
  </si>
  <si>
    <t>Currencies</t>
  </si>
  <si>
    <t>1.</t>
  </si>
  <si>
    <t>Material costs</t>
  </si>
  <si>
    <t>2.</t>
  </si>
  <si>
    <t>Manufacturing costs</t>
  </si>
  <si>
    <t>Production run time [years]:</t>
  </si>
  <si>
    <t>(1.+ 2.)</t>
  </si>
  <si>
    <t>Total volume according to inquiry [parts]:</t>
  </si>
  <si>
    <t>Included packaging and transportation</t>
  </si>
  <si>
    <t>Peak volume year [parts / year]:</t>
  </si>
  <si>
    <t>Included duties</t>
  </si>
  <si>
    <t>Plan capacity [parts / year]:</t>
  </si>
  <si>
    <t>Manufacturing lot size [parts]:</t>
  </si>
  <si>
    <t>3.</t>
  </si>
  <si>
    <t>Production start (SOP) [mm.yyyy]:</t>
  </si>
  <si>
    <t>Explanation:</t>
  </si>
  <si>
    <t>Supplier assumptions</t>
  </si>
  <si>
    <t>Manufacturing site (country / location):</t>
  </si>
  <si>
    <t>4.</t>
  </si>
  <si>
    <t>Hours worked / year [h]:</t>
  </si>
  <si>
    <t>5.</t>
  </si>
  <si>
    <t>Scrap costs</t>
  </si>
  <si>
    <t>Material</t>
  </si>
  <si>
    <t>Shifts / week:</t>
  </si>
  <si>
    <t>Manufacturing</t>
  </si>
  <si>
    <t>TOTAL COSTS</t>
  </si>
  <si>
    <t>(1.+ 2.+ 3.+ 4.+ 5.)</t>
  </si>
  <si>
    <t>1. (Order) currency 1 [AW1]:</t>
  </si>
  <si>
    <t>6.</t>
  </si>
  <si>
    <t>QUOTATION BASIS PRICE</t>
  </si>
  <si>
    <t>7.</t>
  </si>
  <si>
    <t>Other data</t>
  </si>
  <si>
    <t>Duties Supplier - BMW</t>
  </si>
  <si>
    <t>9.</t>
  </si>
  <si>
    <t>Transport costs Supplier - BMW</t>
  </si>
  <si>
    <t>QUOTATION PRICE</t>
  </si>
  <si>
    <t>Part dimensions (L x W x H) [mm]:</t>
  </si>
  <si>
    <t>Price indication in order currency [AW1]</t>
  </si>
  <si>
    <t>Unpacked parts weight [kg]:</t>
  </si>
  <si>
    <t>Total weight [kg]:</t>
  </si>
  <si>
    <t>Terms of delivery:</t>
  </si>
  <si>
    <t>10.</t>
  </si>
  <si>
    <t>Development costs</t>
  </si>
  <si>
    <t>Supply type/KOVP call-up status:</t>
  </si>
  <si>
    <t>Special tools</t>
  </si>
  <si>
    <t>Comments:</t>
  </si>
  <si>
    <t xml:space="preserve">   QUOTATION ANALYSIS FORM</t>
  </si>
  <si>
    <t xml:space="preserve">     1. Material</t>
  </si>
  <si>
    <t>Editor:</t>
  </si>
  <si>
    <t>Telephone</t>
  </si>
  <si>
    <t>Description</t>
  </si>
  <si>
    <t>Procurement currency</t>
  </si>
  <si>
    <t>Statement in quotation currency</t>
  </si>
  <si>
    <t xml:space="preserve"> Parts designation</t>
  </si>
  <si>
    <t xml:space="preserve"> Supplier</t>
  </si>
  <si>
    <t xml:space="preserve"> Unit</t>
  </si>
  <si>
    <t xml:space="preserve"> Rate of exchange [AW/BW]</t>
  </si>
  <si>
    <t xml:space="preserve"> Material overhead costs
 (MGK) [%]</t>
  </si>
  <si>
    <t xml:space="preserve"> Use amount [units]
 (only raw materials)</t>
  </si>
  <si>
    <t xml:space="preserve"> Net amount [units]
 (only raw materials)</t>
  </si>
  <si>
    <t xml:space="preserve"> Number per quotation part</t>
  </si>
  <si>
    <t xml:space="preserve"> Material costs [AW]</t>
  </si>
  <si>
    <t xml:space="preserve"> Material scrap [%]</t>
  </si>
  <si>
    <t xml:space="preserve"> Material scrap
 costs [AW]</t>
  </si>
  <si>
    <t xml:space="preserve"> Material overhead costs
 quotation [AW]</t>
  </si>
  <si>
    <t>Sums</t>
  </si>
  <si>
    <t>Packaging</t>
  </si>
  <si>
    <t>Transport</t>
  </si>
  <si>
    <t>Duties</t>
  </si>
  <si>
    <t>MGK</t>
  </si>
  <si>
    <t>Materials</t>
  </si>
  <si>
    <t>Scrap</t>
  </si>
  <si>
    <t>Additional lines: Copy blank lines and insert before last line</t>
  </si>
  <si>
    <t xml:space="preserve">     2. Manufacturing costs</t>
  </si>
  <si>
    <t>Vendor/Supplier:</t>
  </si>
  <si>
    <t xml:space="preserve">    Statement in procurement currency</t>
  </si>
  <si>
    <t xml:space="preserve">    Statement in quotation currency</t>
  </si>
  <si>
    <t xml:space="preserve"> Item number
 Manufacturing step</t>
  </si>
  <si>
    <t xml:space="preserve"> Process designation</t>
  </si>
  <si>
    <t xml:space="preserve"> Designation
 Facility/machine/type</t>
  </si>
  <si>
    <t xml:space="preserve"> Site</t>
  </si>
  <si>
    <t xml:space="preserve"> Cycle time [s]</t>
  </si>
  <si>
    <t xml:space="preserve"> Parts per cycle</t>
  </si>
  <si>
    <t xml:space="preserve"> Number of direct employees</t>
  </si>
  <si>
    <t xml:space="preserve"> Machine-hour rate
 (MSS) [BW/h]</t>
  </si>
  <si>
    <t xml:space="preserve"> Setup costs per unit [BW]</t>
  </si>
  <si>
    <t xml:space="preserve"> Direct manufacturing costs
 (FEK) [BW]</t>
  </si>
  <si>
    <t xml:space="preserve"> Exchange rate [AW/BW]</t>
  </si>
  <si>
    <t>Personnel</t>
  </si>
  <si>
    <t>Machine</t>
  </si>
  <si>
    <t>Setup</t>
  </si>
  <si>
    <t>FEK</t>
  </si>
  <si>
    <t>RFGK</t>
  </si>
  <si>
    <t xml:space="preserve">     Statement in procurement currency</t>
  </si>
  <si>
    <t xml:space="preserve"> Billing method</t>
  </si>
  <si>
    <t xml:space="preserve"> WAF available [yes/no]</t>
  </si>
  <si>
    <t xml:space="preserve"> Tool / equipment type</t>
  </si>
  <si>
    <t xml:space="preserve"> Comments</t>
  </si>
  <si>
    <t xml:space="preserve"> Design / cavities [x times]</t>
  </si>
  <si>
    <t xml:space="preserve"> Lifetime [cycles]</t>
  </si>
  <si>
    <t xml:space="preserve"> Order time [weeks]</t>
  </si>
  <si>
    <t xml:space="preserve"> Manufacturer site</t>
  </si>
  <si>
    <t xml:space="preserve"> Plausibility check
 "Billing method"</t>
  </si>
  <si>
    <t xml:space="preserve"> Plausibility check
 "Tool type"</t>
  </si>
  <si>
    <t>SBM</t>
  </si>
  <si>
    <t>SEKOF + FWZ + Maintenance (IH)</t>
  </si>
  <si>
    <t>BMW Group</t>
  </si>
  <si>
    <t>QUOTATION ANALYSIS FORM</t>
  </si>
  <si>
    <t>DRAFT - CONFIDENTIAL</t>
  </si>
  <si>
    <t>Assumptions sheet</t>
  </si>
  <si>
    <t>QAF Version 8 © BMW AG</t>
  </si>
  <si>
    <t xml:space="preserve">Status </t>
  </si>
  <si>
    <t>List of raw material keys</t>
  </si>
  <si>
    <t>List of acceptable quotation currencies</t>
  </si>
  <si>
    <t>List of acceptable procurement currencies</t>
  </si>
  <si>
    <t>List of countries</t>
  </si>
  <si>
    <t>ISO country code</t>
  </si>
  <si>
    <t>ISO currency code</t>
  </si>
  <si>
    <t>Tool type number</t>
  </si>
  <si>
    <t>SEKOF tool list</t>
  </si>
  <si>
    <t>Billing method</t>
  </si>
  <si>
    <t>Tool type number</t>
  </si>
  <si>
    <t>Material units list</t>
  </si>
  <si>
    <t>List Yes / No</t>
  </si>
  <si>
    <t>Tool billing method</t>
  </si>
  <si>
    <t>Area units list</t>
  </si>
  <si>
    <t>Change history</t>
  </si>
  <si>
    <t>Tool maintenance</t>
  </si>
  <si>
    <t>AL01</t>
  </si>
  <si>
    <t>ALUMINIUM</t>
  </si>
  <si>
    <t>EUR</t>
  </si>
  <si>
    <t>Euro</t>
  </si>
  <si>
    <t>EUR</t>
  </si>
  <si>
    <t>Euro</t>
  </si>
  <si>
    <t>Egypt</t>
  </si>
  <si>
    <t>EG</t>
  </si>
  <si>
    <t>EGP</t>
  </si>
  <si>
    <t>SBM</t>
  </si>
  <si>
    <t>SEKOF</t>
  </si>
  <si>
    <t>yes</t>
  </si>
  <si>
    <t>SBM</t>
  </si>
  <si>
    <t>sq.m.</t>
  </si>
  <si>
    <t>Consideration of raw material key</t>
  </si>
  <si>
    <t>general</t>
  </si>
  <si>
    <t>AL02</t>
  </si>
  <si>
    <t>ALUMINIUM SCRAP</t>
  </si>
  <si>
    <t>USD</t>
  </si>
  <si>
    <t>US Dollar</t>
  </si>
  <si>
    <t>USD</t>
  </si>
  <si>
    <t>US Dollar</t>
  </si>
  <si>
    <t>Albania</t>
  </si>
  <si>
    <t>AL</t>
  </si>
  <si>
    <t>ALL</t>
  </si>
  <si>
    <t>SBM</t>
  </si>
  <si>
    <t>kg</t>
  </si>
  <si>
    <t>no</t>
  </si>
  <si>
    <t>SEKOF</t>
  </si>
  <si>
    <t>sq.ft.</t>
  </si>
  <si>
    <t>Price adjustment clause form updating</t>
  </si>
  <si>
    <t>AL03</t>
  </si>
  <si>
    <t>ALUMINIUM SCRAP 2</t>
  </si>
  <si>
    <t>GBP</t>
  </si>
  <si>
    <t>British pound</t>
  </si>
  <si>
    <t>GBP</t>
  </si>
  <si>
    <t>British pound</t>
  </si>
  <si>
    <t>Argentina</t>
  </si>
  <si>
    <t>AR</t>
  </si>
  <si>
    <t>ARS</t>
  </si>
  <si>
    <t>SBM</t>
  </si>
  <si>
    <t>SEKOF</t>
  </si>
  <si>
    <t>g</t>
  </si>
  <si>
    <t>sq.yd.</t>
  </si>
  <si>
    <t>Consideration of WZ_IH_Kosten (tool maintenance costs)</t>
  </si>
  <si>
    <t>AL04</t>
  </si>
  <si>
    <t>PURE ALUMINIUM PREMIUM (ECDP/ECDU)</t>
  </si>
  <si>
    <t>CNY</t>
  </si>
  <si>
    <t>Chinese Renminbi</t>
  </si>
  <si>
    <t>CNY</t>
  </si>
  <si>
    <t>Chinese Renminbi</t>
  </si>
  <si>
    <t>Australia</t>
  </si>
  <si>
    <t>AU</t>
  </si>
  <si>
    <t>AUD</t>
  </si>
  <si>
    <t>SBM</t>
  </si>
  <si>
    <t>SEKOF</t>
  </si>
  <si>
    <t>m³</t>
  </si>
  <si>
    <t>"Unnecessary form" cover sheet removed</t>
  </si>
  <si>
    <t>KU01</t>
  </si>
  <si>
    <t>Plastic ABS,</t>
  </si>
  <si>
    <t>ARS</t>
  </si>
  <si>
    <t>Argentinian Peso</t>
  </si>
  <si>
    <t>ALL</t>
  </si>
  <si>
    <t>Albanian Lek</t>
  </si>
  <si>
    <t>Bangladesh</t>
  </si>
  <si>
    <t>BD</t>
  </si>
  <si>
    <t>BDT</t>
  </si>
  <si>
    <t>SBM</t>
  </si>
  <si>
    <t>SEKOF</t>
  </si>
  <si>
    <t>m²</t>
  </si>
  <si>
    <t>permissible procurement currencies updated</t>
  </si>
  <si>
    <t>KU02</t>
  </si>
  <si>
    <t>Plastic ABS PC,</t>
  </si>
  <si>
    <t>AUD</t>
  </si>
  <si>
    <t>Australian Dollar</t>
  </si>
  <si>
    <t>AED</t>
  </si>
  <si>
    <t>UAE Dirham</t>
  </si>
  <si>
    <t>Belgium</t>
  </si>
  <si>
    <t>BE</t>
  </si>
  <si>
    <t>EUR</t>
  </si>
  <si>
    <t>SBM</t>
  </si>
  <si>
    <t>SEKOF</t>
  </si>
  <si>
    <t>m</t>
  </si>
  <si>
    <t>WZ_IH_Kosten removed from manufacturing costs</t>
  </si>
  <si>
    <t>KU03</t>
  </si>
  <si>
    <t>Plastic PVC,</t>
  </si>
  <si>
    <t>BGN</t>
  </si>
  <si>
    <t>Lew</t>
  </si>
  <si>
    <t>ARS</t>
  </si>
  <si>
    <t>Argentinian Peso</t>
  </si>
  <si>
    <t>Bosnia and Herzegovina</t>
  </si>
  <si>
    <t>BA</t>
  </si>
  <si>
    <t>BAM</t>
  </si>
  <si>
    <t>SBM</t>
  </si>
  <si>
    <t>SEKOF</t>
  </si>
  <si>
    <t>mm</t>
  </si>
  <si>
    <t>SEKOF/SBM plausibility check update</t>
  </si>
  <si>
    <t>KU04</t>
  </si>
  <si>
    <t>PLASTIC PA,</t>
  </si>
  <si>
    <t>BRL</t>
  </si>
  <si>
    <t>Brazilian Real</t>
  </si>
  <si>
    <t>AUD</t>
  </si>
  <si>
    <t>Australian Dollar</t>
  </si>
  <si>
    <t>Brazil</t>
  </si>
  <si>
    <t>BR</t>
  </si>
  <si>
    <t>BRL</t>
  </si>
  <si>
    <t>SBM</t>
  </si>
  <si>
    <t>SEKOF</t>
  </si>
  <si>
    <t>l</t>
  </si>
  <si>
    <t>Plausibility check WZ-IH costs updated</t>
  </si>
  <si>
    <t>KU05</t>
  </si>
  <si>
    <t>Plastic POM,</t>
  </si>
  <si>
    <t>CAD</t>
  </si>
  <si>
    <t>Canadian Dollar</t>
  </si>
  <si>
    <t>BAM</t>
  </si>
  <si>
    <t>Bosnian Mark</t>
  </si>
  <si>
    <t>Bulgaria</t>
  </si>
  <si>
    <t>BG</t>
  </si>
  <si>
    <t>BGN</t>
  </si>
  <si>
    <t>SBM</t>
  </si>
  <si>
    <t>SEKOF</t>
  </si>
  <si>
    <t>limited formatting WZ-IH updated</t>
  </si>
  <si>
    <t>KU06</t>
  </si>
  <si>
    <t>PLASTIC PP TVXX,</t>
  </si>
  <si>
    <t>CHF</t>
  </si>
  <si>
    <t>Swiss Franc</t>
  </si>
  <si>
    <t>BDT</t>
  </si>
  <si>
    <t>Bangladeshi Taka</t>
  </si>
  <si>
    <t>China</t>
  </si>
  <si>
    <t>CN</t>
  </si>
  <si>
    <t>CNY</t>
  </si>
  <si>
    <t>SBM</t>
  </si>
  <si>
    <t>SEKOF</t>
  </si>
  <si>
    <t>lb</t>
  </si>
  <si>
    <t>KU07</t>
  </si>
  <si>
    <t>PLASTIC PP,</t>
  </si>
  <si>
    <t>CZK</t>
  </si>
  <si>
    <t>Czech Crown</t>
  </si>
  <si>
    <t>BGN</t>
  </si>
  <si>
    <t>Bulgarian Lev</t>
  </si>
  <si>
    <t>Denmark</t>
  </si>
  <si>
    <t>DK</t>
  </si>
  <si>
    <t>DKK</t>
  </si>
  <si>
    <t>SBM</t>
  </si>
  <si>
    <t>SEKOF</t>
  </si>
  <si>
    <t>oz</t>
  </si>
  <si>
    <t>KU08</t>
  </si>
  <si>
    <t>Plastic PP GFxx,</t>
  </si>
  <si>
    <t>DKK</t>
  </si>
  <si>
    <t>Danish Crown</t>
  </si>
  <si>
    <t>BRL</t>
  </si>
  <si>
    <t>Brazilian Real</t>
  </si>
  <si>
    <t>Germany</t>
  </si>
  <si>
    <t>DE</t>
  </si>
  <si>
    <t>EUR</t>
  </si>
  <si>
    <t>SBM</t>
  </si>
  <si>
    <t>SEKOF</t>
  </si>
  <si>
    <t>yd</t>
  </si>
  <si>
    <t>KU09</t>
  </si>
  <si>
    <t>Plastic PE,</t>
  </si>
  <si>
    <t>EGP</t>
  </si>
  <si>
    <t>Egyptian Pound</t>
  </si>
  <si>
    <t>BYR</t>
  </si>
  <si>
    <t>Belarusian Ruble</t>
  </si>
  <si>
    <t>Dubai</t>
  </si>
  <si>
    <t>AE</t>
  </si>
  <si>
    <t>UAE</t>
  </si>
  <si>
    <t>SBM</t>
  </si>
  <si>
    <t>SEKOF</t>
  </si>
  <si>
    <t>ft</t>
  </si>
  <si>
    <t>KU10</t>
  </si>
  <si>
    <t>Plastic Polyol,</t>
  </si>
  <si>
    <t>HKD</t>
  </si>
  <si>
    <t>Hong Kong Dollar</t>
  </si>
  <si>
    <t>CAD</t>
  </si>
  <si>
    <t>Canadian Dollar</t>
  </si>
  <si>
    <t>Estonia</t>
  </si>
  <si>
    <t>EE</t>
  </si>
  <si>
    <t>EUR</t>
  </si>
  <si>
    <t>SBM</t>
  </si>
  <si>
    <t>SEKOF</t>
  </si>
  <si>
    <t>in</t>
  </si>
  <si>
    <t>KU11</t>
  </si>
  <si>
    <t>PLASTIC MDI,</t>
  </si>
  <si>
    <t>HUF</t>
  </si>
  <si>
    <t>Forint</t>
  </si>
  <si>
    <t>CHF</t>
  </si>
  <si>
    <t>Swiss Franc</t>
  </si>
  <si>
    <t>Finnland</t>
  </si>
  <si>
    <t>FI</t>
  </si>
  <si>
    <t>EUR</t>
  </si>
  <si>
    <t>SBM</t>
  </si>
  <si>
    <t>SEKOF</t>
  </si>
  <si>
    <t>sq.yd.</t>
  </si>
  <si>
    <t>KU12</t>
  </si>
  <si>
    <t>Plastic EPDM,</t>
  </si>
  <si>
    <t>IDR</t>
  </si>
  <si>
    <t>Rupiah</t>
  </si>
  <si>
    <t>CZK</t>
  </si>
  <si>
    <t>Czech Crown</t>
  </si>
  <si>
    <t>France</t>
  </si>
  <si>
    <t>FR</t>
  </si>
  <si>
    <t>EUR</t>
  </si>
  <si>
    <t>SBM</t>
  </si>
  <si>
    <t>SEKOF</t>
  </si>
  <si>
    <t>sq.ft.</t>
  </si>
  <si>
    <t>KU13</t>
  </si>
  <si>
    <t>Plastic Natural rubber</t>
  </si>
  <si>
    <t>INR</t>
  </si>
  <si>
    <t>Rupee</t>
  </si>
  <si>
    <t>DKK</t>
  </si>
  <si>
    <t>Danish Crown</t>
  </si>
  <si>
    <t>Greece</t>
  </si>
  <si>
    <t>GR</t>
  </si>
  <si>
    <t>EUR</t>
  </si>
  <si>
    <t>SBM</t>
  </si>
  <si>
    <t>SEKOF</t>
  </si>
  <si>
    <t>sq.in.</t>
  </si>
  <si>
    <t>KU14</t>
  </si>
  <si>
    <t>EPOXY RESIN</t>
  </si>
  <si>
    <t>JPY</t>
  </si>
  <si>
    <t>Yen</t>
  </si>
  <si>
    <t>EGP</t>
  </si>
  <si>
    <t>Egyptian Pound</t>
  </si>
  <si>
    <t>Great Britain</t>
  </si>
  <si>
    <t>GB</t>
  </si>
  <si>
    <t>GBP</t>
  </si>
  <si>
    <t>SBM</t>
  </si>
  <si>
    <t>SEKOF</t>
  </si>
  <si>
    <t>cu.yd.</t>
  </si>
  <si>
    <t>KU15</t>
  </si>
  <si>
    <t>SYNTHETIC RUBBER</t>
  </si>
  <si>
    <t>KRW</t>
  </si>
  <si>
    <t>Won</t>
  </si>
  <si>
    <t>HKD</t>
  </si>
  <si>
    <t>Hong Kong Dollar</t>
  </si>
  <si>
    <t>India</t>
  </si>
  <si>
    <t>IN</t>
  </si>
  <si>
    <t>INR</t>
  </si>
  <si>
    <t>SBM</t>
  </si>
  <si>
    <t>SEKOF</t>
  </si>
  <si>
    <t>cu.ft.</t>
  </si>
  <si>
    <t>KU99</t>
  </si>
  <si>
    <t>Plastic Generic</t>
  </si>
  <si>
    <t>MXN</t>
  </si>
  <si>
    <t>Mexican Peso</t>
  </si>
  <si>
    <t>HRK</t>
  </si>
  <si>
    <t>Croatian Kuna</t>
  </si>
  <si>
    <t>Indonesia</t>
  </si>
  <si>
    <t>ID</t>
  </si>
  <si>
    <t>IDR</t>
  </si>
  <si>
    <t>SBM</t>
  </si>
  <si>
    <t>SEKOF</t>
  </si>
  <si>
    <t>cu.in.</t>
  </si>
  <si>
    <t>SO01</t>
  </si>
  <si>
    <t>COPPER,</t>
  </si>
  <si>
    <t>MYR</t>
  </si>
  <si>
    <t>Ringgit</t>
  </si>
  <si>
    <t>HUF</t>
  </si>
  <si>
    <t>Hungarian Forint</t>
  </si>
  <si>
    <t>Iran</t>
  </si>
  <si>
    <t>IR</t>
  </si>
  <si>
    <t>IRR</t>
  </si>
  <si>
    <t>SBM</t>
  </si>
  <si>
    <t>SEKOF</t>
  </si>
  <si>
    <t>SO02</t>
  </si>
  <si>
    <t>LEAD,</t>
  </si>
  <si>
    <t>NOK</t>
  </si>
  <si>
    <t>Norwegian Crown</t>
  </si>
  <si>
    <t>IDR</t>
  </si>
  <si>
    <t>Indonesian Rupiah</t>
  </si>
  <si>
    <t>Ireland</t>
  </si>
  <si>
    <t>IE</t>
  </si>
  <si>
    <t>EUR</t>
  </si>
  <si>
    <t>SBM</t>
  </si>
  <si>
    <t>SEKOF</t>
  </si>
  <si>
    <t>SO03</t>
  </si>
  <si>
    <t>Nickel,</t>
  </si>
  <si>
    <t>PHP</t>
  </si>
  <si>
    <t>Philippine Peso</t>
  </si>
  <si>
    <t>ILS</t>
  </si>
  <si>
    <t>Israeli Shekel</t>
  </si>
  <si>
    <t>Iceland</t>
  </si>
  <si>
    <t>IS</t>
  </si>
  <si>
    <t>ISK</t>
  </si>
  <si>
    <t>SBM</t>
  </si>
  <si>
    <t>SEKOF</t>
  </si>
  <si>
    <t>SO04</t>
  </si>
  <si>
    <t>Magnesium,</t>
  </si>
  <si>
    <t>PLN</t>
  </si>
  <si>
    <t>Zloty</t>
  </si>
  <si>
    <t>INR</t>
  </si>
  <si>
    <t>Indian Rupee</t>
  </si>
  <si>
    <t>Israel</t>
  </si>
  <si>
    <t>IL</t>
  </si>
  <si>
    <t>ILS</t>
  </si>
  <si>
    <t>SBM</t>
  </si>
  <si>
    <t>SEKOF</t>
  </si>
  <si>
    <t>SO05</t>
  </si>
  <si>
    <t>GLASS,</t>
  </si>
  <si>
    <t>RON</t>
  </si>
  <si>
    <t>Leu</t>
  </si>
  <si>
    <t>IRR</t>
  </si>
  <si>
    <t>Iranian Rial</t>
  </si>
  <si>
    <t>Italy</t>
  </si>
  <si>
    <t>IT</t>
  </si>
  <si>
    <t>EUR</t>
  </si>
  <si>
    <t>SBM</t>
  </si>
  <si>
    <t>SEKOF</t>
  </si>
  <si>
    <t>SO06</t>
  </si>
  <si>
    <t>Fluids,</t>
  </si>
  <si>
    <t>RUB</t>
  </si>
  <si>
    <t>Ruble</t>
  </si>
  <si>
    <t>ISK</t>
  </si>
  <si>
    <t>Icelandic Crown</t>
  </si>
  <si>
    <t>Japan</t>
  </si>
  <si>
    <t>JP</t>
  </si>
  <si>
    <t>JPY</t>
  </si>
  <si>
    <t>SBM</t>
  </si>
  <si>
    <t>SEKOF</t>
  </si>
  <si>
    <t>SO07</t>
  </si>
  <si>
    <t>Process material</t>
  </si>
  <si>
    <t>SAR</t>
  </si>
  <si>
    <t>Riyal</t>
  </si>
  <si>
    <t>JPY</t>
  </si>
  <si>
    <t>Japanese Yen</t>
  </si>
  <si>
    <t>Cambodia</t>
  </si>
  <si>
    <t>KH</t>
  </si>
  <si>
    <t>KHR</t>
  </si>
  <si>
    <t>SEKOF</t>
  </si>
  <si>
    <t>SO08</t>
  </si>
  <si>
    <t>FERRO CHROME</t>
  </si>
  <si>
    <t>SEK</t>
  </si>
  <si>
    <t>Swedish Crown</t>
  </si>
  <si>
    <t>KHR</t>
  </si>
  <si>
    <t>Cambodian Riel</t>
  </si>
  <si>
    <t>Canada</t>
  </si>
  <si>
    <t>CA</t>
  </si>
  <si>
    <t>CAD</t>
  </si>
  <si>
    <t>SBM</t>
  </si>
  <si>
    <t>SEKOF</t>
  </si>
  <si>
    <t>SO09</t>
  </si>
  <si>
    <t>CHROMIUM</t>
  </si>
  <si>
    <t>SGD</t>
  </si>
  <si>
    <t>Singapore Dollar</t>
  </si>
  <si>
    <t>KRW</t>
  </si>
  <si>
    <t>South Korean Won</t>
  </si>
  <si>
    <t>Croatia</t>
  </si>
  <si>
    <t>HR</t>
  </si>
  <si>
    <t>HRK</t>
  </si>
  <si>
    <t>SBM</t>
  </si>
  <si>
    <t>SEKOF</t>
  </si>
  <si>
    <t>SO20</t>
  </si>
  <si>
    <t>PLATINUM (ONLY MG-5)</t>
  </si>
  <si>
    <t>THB</t>
  </si>
  <si>
    <t>Baht</t>
  </si>
  <si>
    <t>LTL</t>
  </si>
  <si>
    <t>Lithuanian Litas</t>
  </si>
  <si>
    <t>Latvia</t>
  </si>
  <si>
    <t>LV</t>
  </si>
  <si>
    <t>LVL</t>
  </si>
  <si>
    <t>SBM</t>
  </si>
  <si>
    <t>SEKOF</t>
  </si>
  <si>
    <t>SO23</t>
  </si>
  <si>
    <t>PLATINUM (ONLY MG-5)</t>
  </si>
  <si>
    <t>TRY</t>
  </si>
  <si>
    <t>Turkish Lira</t>
  </si>
  <si>
    <t>LVL</t>
  </si>
  <si>
    <t>Latvian Lats</t>
  </si>
  <si>
    <t>Liechtenstein</t>
  </si>
  <si>
    <t>LI</t>
  </si>
  <si>
    <t>CHF</t>
  </si>
  <si>
    <t>SBM</t>
  </si>
  <si>
    <t>SEKOF</t>
  </si>
  <si>
    <t>SO24</t>
  </si>
  <si>
    <t>PALLADIUM (ONLY MG-5)</t>
  </si>
  <si>
    <t>TWD</t>
  </si>
  <si>
    <t>Taiwan Dollar</t>
  </si>
  <si>
    <t>MAD</t>
  </si>
  <si>
    <t>Moroccan Dirham</t>
  </si>
  <si>
    <t>Lithuania</t>
  </si>
  <si>
    <t>LT</t>
  </si>
  <si>
    <t>LTL</t>
  </si>
  <si>
    <t>SBM</t>
  </si>
  <si>
    <t>SEKOF</t>
  </si>
  <si>
    <t>SO30</t>
  </si>
  <si>
    <t>NEODYMIUM</t>
  </si>
  <si>
    <t>ZAR</t>
  </si>
  <si>
    <t>Rand</t>
  </si>
  <si>
    <t>MDL</t>
  </si>
  <si>
    <t>Moldovan Leu</t>
  </si>
  <si>
    <t>Luxembourg</t>
  </si>
  <si>
    <t>LU</t>
  </si>
  <si>
    <t>EUR</t>
  </si>
  <si>
    <t>SBM</t>
  </si>
  <si>
    <t>SEKOF</t>
  </si>
  <si>
    <t>SO31</t>
  </si>
  <si>
    <t>DYSPROSIUM</t>
  </si>
  <si>
    <t>MKD</t>
  </si>
  <si>
    <t>Macedonian Denar</t>
  </si>
  <si>
    <t>Malaysia</t>
  </si>
  <si>
    <t>MY</t>
  </si>
  <si>
    <t>MYR</t>
  </si>
  <si>
    <t>SBM</t>
  </si>
  <si>
    <t>SEKOF</t>
  </si>
  <si>
    <t>SO99</t>
  </si>
  <si>
    <t>OTHER</t>
  </si>
  <si>
    <t>MXN</t>
  </si>
  <si>
    <t>Mexican Peso</t>
  </si>
  <si>
    <t>Malta</t>
  </si>
  <si>
    <t>MT</t>
  </si>
  <si>
    <t>EUR</t>
  </si>
  <si>
    <t>SBM</t>
  </si>
  <si>
    <t>ST01</t>
  </si>
  <si>
    <t>STEEL SHEET HOUSE (HDG)</t>
  </si>
  <si>
    <t>MYR</t>
  </si>
  <si>
    <t>Malaysian Ringgit</t>
  </si>
  <si>
    <t>Morocco</t>
  </si>
  <si>
    <t>MA</t>
  </si>
  <si>
    <t>MAD</t>
  </si>
  <si>
    <t>SBM</t>
  </si>
  <si>
    <t>ST02</t>
  </si>
  <si>
    <t>Steel-Stainless steel (austenite),</t>
  </si>
  <si>
    <t>NOK</t>
  </si>
  <si>
    <t>Norwegian Crown</t>
  </si>
  <si>
    <t>Macedonia</t>
  </si>
  <si>
    <t>MK</t>
  </si>
  <si>
    <t>MKD</t>
  </si>
  <si>
    <t>Hot pressing (forging)</t>
  </si>
  <si>
    <t>SBM</t>
  </si>
  <si>
    <t>ST03</t>
  </si>
  <si>
    <t>Steel-Stainless steel (ferrite),</t>
  </si>
  <si>
    <t>NZD</t>
  </si>
  <si>
    <t>New Zealand Dollar</t>
  </si>
  <si>
    <t>Mexico</t>
  </si>
  <si>
    <t>MX</t>
  </si>
  <si>
    <t>MXN</t>
  </si>
  <si>
    <t>SBM</t>
  </si>
  <si>
    <t>ST04</t>
  </si>
  <si>
    <t>Steel-Cast iron,</t>
  </si>
  <si>
    <t>PHP</t>
  </si>
  <si>
    <t>Philippine Peso</t>
  </si>
  <si>
    <t>Moldova</t>
  </si>
  <si>
    <t>MD</t>
  </si>
  <si>
    <t>MDL</t>
  </si>
  <si>
    <t>ST05</t>
  </si>
  <si>
    <t>Steel-Forged steel,</t>
  </si>
  <si>
    <t>PKR</t>
  </si>
  <si>
    <t>Pakistani Rupee</t>
  </si>
  <si>
    <t>Monaco</t>
  </si>
  <si>
    <t>MC</t>
  </si>
  <si>
    <t>EUR</t>
  </si>
  <si>
    <t>ST06</t>
  </si>
  <si>
    <t>Steel-Wire rod,</t>
  </si>
  <si>
    <t>PLN</t>
  </si>
  <si>
    <t>Polish Zloty</t>
  </si>
  <si>
    <t>Montenegro</t>
  </si>
  <si>
    <t>ME</t>
  </si>
  <si>
    <t>EUR</t>
  </si>
  <si>
    <t>ST07</t>
  </si>
  <si>
    <t>STEEL-STEEL SCRAP</t>
  </si>
  <si>
    <t>RON</t>
  </si>
  <si>
    <t>Romanian Leu</t>
  </si>
  <si>
    <t>New Zealand</t>
  </si>
  <si>
    <t>NZ</t>
  </si>
  <si>
    <t>NZD</t>
  </si>
  <si>
    <t>ST08</t>
  </si>
  <si>
    <t>STAINLESS STEEL BASE STEEL</t>
  </si>
  <si>
    <t>RSD</t>
  </si>
  <si>
    <t>Serbian Dinar</t>
  </si>
  <si>
    <t>Netherlands</t>
  </si>
  <si>
    <t>NL</t>
  </si>
  <si>
    <t>EUR</t>
  </si>
  <si>
    <t>ST09</t>
  </si>
  <si>
    <t>STEEL SHEET PURCHASE (HDG)</t>
  </si>
  <si>
    <t>RUB</t>
  </si>
  <si>
    <t>Russian Ruble</t>
  </si>
  <si>
    <t>Norway</t>
  </si>
  <si>
    <t>NO</t>
  </si>
  <si>
    <t>NEK</t>
  </si>
  <si>
    <t>ST10</t>
  </si>
  <si>
    <t>STEEL SHEET HOT STRIP (HRC)</t>
  </si>
  <si>
    <t>SAR</t>
  </si>
  <si>
    <t>Saudi Riyal</t>
  </si>
  <si>
    <t>Austria</t>
  </si>
  <si>
    <t>AT</t>
  </si>
  <si>
    <t>EUR</t>
  </si>
  <si>
    <t>ST11</t>
  </si>
  <si>
    <t>STEEL SHEET US (HDG)</t>
  </si>
  <si>
    <t>SEK</t>
  </si>
  <si>
    <t>Swedish Crown</t>
  </si>
  <si>
    <t>Pakistan</t>
  </si>
  <si>
    <t>PK</t>
  </si>
  <si>
    <t>PKR</t>
  </si>
  <si>
    <t>ST12</t>
  </si>
  <si>
    <t>STEEL SHEET US (HRC)</t>
  </si>
  <si>
    <t>SGD</t>
  </si>
  <si>
    <t>Singapore Dollar</t>
  </si>
  <si>
    <t>Philippines</t>
  </si>
  <si>
    <t>PH</t>
  </si>
  <si>
    <t>PHP</t>
  </si>
  <si>
    <t>ST30</t>
  </si>
  <si>
    <t>ELECTRICAL SHEET</t>
  </si>
  <si>
    <t>THB</t>
  </si>
  <si>
    <t>Thai Baht</t>
  </si>
  <si>
    <t>Poland</t>
  </si>
  <si>
    <t>PL</t>
  </si>
  <si>
    <t>PLN</t>
  </si>
  <si>
    <t>ST99</t>
  </si>
  <si>
    <t>STEEL-GENERAL</t>
  </si>
  <si>
    <t>TND</t>
  </si>
  <si>
    <t>Tunisian Dinar</t>
  </si>
  <si>
    <t>Portugal</t>
  </si>
  <si>
    <t>PT</t>
  </si>
  <si>
    <t>EUR</t>
  </si>
  <si>
    <t>TRY</t>
  </si>
  <si>
    <t>Turkish Lira</t>
  </si>
  <si>
    <t>Romania</t>
  </si>
  <si>
    <t>RO</t>
  </si>
  <si>
    <t>RON</t>
  </si>
  <si>
    <t>TWD</t>
  </si>
  <si>
    <t>Taiwan Dollar</t>
  </si>
  <si>
    <t>Russia</t>
  </si>
  <si>
    <t>RU</t>
  </si>
  <si>
    <t>RUB</t>
  </si>
  <si>
    <t>UAH</t>
  </si>
  <si>
    <t>Ukrainian Hryvnia</t>
  </si>
  <si>
    <t>Saudi Arabia</t>
  </si>
  <si>
    <t>SA</t>
  </si>
  <si>
    <t>SAR</t>
  </si>
  <si>
    <t>UYU</t>
  </si>
  <si>
    <t>Uruguayan Peso</t>
  </si>
  <si>
    <t>Sweden</t>
  </si>
  <si>
    <t>SE</t>
  </si>
  <si>
    <t>SEK</t>
  </si>
  <si>
    <t>VEF</t>
  </si>
  <si>
    <t>Venezuelan Bolivar</t>
  </si>
  <si>
    <t>Switzerland</t>
  </si>
  <si>
    <t>CH</t>
  </si>
  <si>
    <t>CHF</t>
  </si>
  <si>
    <t>VND</t>
  </si>
  <si>
    <t>Vietnamese Dong</t>
  </si>
  <si>
    <t>Serbia</t>
  </si>
  <si>
    <t>RS</t>
  </si>
  <si>
    <t>RSD</t>
  </si>
  <si>
    <t>ZAR</t>
  </si>
  <si>
    <t>South African Rand</t>
  </si>
  <si>
    <t>Singapore</t>
  </si>
  <si>
    <t>SG</t>
  </si>
  <si>
    <t>SGD</t>
  </si>
  <si>
    <t>Slovakia</t>
  </si>
  <si>
    <t>SK</t>
  </si>
  <si>
    <t>EUR</t>
  </si>
  <si>
    <t>Slovenia</t>
  </si>
  <si>
    <t>SI</t>
  </si>
  <si>
    <t>EUR</t>
  </si>
  <si>
    <t>Spain</t>
  </si>
  <si>
    <t>ES</t>
  </si>
  <si>
    <t>EUR</t>
  </si>
  <si>
    <t>South Africa</t>
  </si>
  <si>
    <t>ZA</t>
  </si>
  <si>
    <t>ZAR</t>
  </si>
  <si>
    <t>South Korea</t>
  </si>
  <si>
    <t>KR</t>
  </si>
  <si>
    <t>KRW</t>
  </si>
  <si>
    <t>Taiwan</t>
  </si>
  <si>
    <t>TW</t>
  </si>
  <si>
    <t>TWD</t>
  </si>
  <si>
    <t>Thailand</t>
  </si>
  <si>
    <t>TH</t>
  </si>
  <si>
    <t>THB</t>
  </si>
  <si>
    <t>Czech Republic</t>
  </si>
  <si>
    <t>CZ</t>
  </si>
  <si>
    <t>CZK</t>
  </si>
  <si>
    <t>Tunisia</t>
  </si>
  <si>
    <t>TN</t>
  </si>
  <si>
    <t>TND</t>
  </si>
  <si>
    <t>Turkey</t>
  </si>
  <si>
    <t>TR</t>
  </si>
  <si>
    <t>TRY</t>
  </si>
  <si>
    <t>Ukraine</t>
  </si>
  <si>
    <t>UA</t>
  </si>
  <si>
    <t>UAH</t>
  </si>
  <si>
    <t>Hungary</t>
  </si>
  <si>
    <t>HU</t>
  </si>
  <si>
    <t>HUF</t>
  </si>
  <si>
    <t>Uruguay</t>
  </si>
  <si>
    <t>UY</t>
  </si>
  <si>
    <t>UYU</t>
  </si>
  <si>
    <t>USA</t>
  </si>
  <si>
    <t>US</t>
  </si>
  <si>
    <t>USD</t>
  </si>
  <si>
    <t>Vatican City</t>
  </si>
  <si>
    <t>VA</t>
  </si>
  <si>
    <t>EUR</t>
  </si>
  <si>
    <t>Venezuela</t>
  </si>
  <si>
    <t>VE</t>
  </si>
  <si>
    <t>VEF</t>
  </si>
  <si>
    <t>Vietnam</t>
  </si>
  <si>
    <t>VN</t>
  </si>
  <si>
    <t>VND</t>
  </si>
  <si>
    <t>Belarus</t>
  </si>
  <si>
    <t>BY</t>
  </si>
  <si>
    <t>BYR</t>
  </si>
  <si>
    <t>Cyprus</t>
  </si>
  <si>
    <t>CY</t>
  </si>
  <si>
    <t>EUR</t>
  </si>
  <si>
    <t>Another country</t>
  </si>
  <si>
    <t>xx</t>
  </si>
  <si>
    <t>Another country</t>
  </si>
  <si>
    <t>yy</t>
  </si>
  <si>
    <t>Another country</t>
  </si>
  <si>
    <t>zz</t>
  </si>
  <si>
    <t>BMW Group</t>
  </si>
  <si>
    <t>SBM inventory</t>
  </si>
  <si>
    <t>DRAFT - CONFIDENTIAL</t>
  </si>
  <si>
    <t>Assumptions sheet</t>
  </si>
  <si>
    <t>Status</t>
  </si>
  <si>
    <t>List of permissible quotation currencies</t>
  </si>
  <si>
    <t>List of countries</t>
  </si>
  <si>
    <t>ISO currency code</t>
  </si>
  <si>
    <t>Tool list SBM</t>
  </si>
  <si>
    <t>Tool type number</t>
  </si>
  <si>
    <t>Region</t>
  </si>
  <si>
    <t>Region code</t>
  </si>
  <si>
    <t>EG</t>
  </si>
  <si>
    <t>AL</t>
  </si>
  <si>
    <t>AR</t>
  </si>
  <si>
    <t>AU</t>
  </si>
  <si>
    <t>BD</t>
  </si>
  <si>
    <t>BE</t>
  </si>
  <si>
    <t>BA</t>
  </si>
  <si>
    <t>BR</t>
  </si>
  <si>
    <t>BG</t>
  </si>
  <si>
    <t>CN</t>
  </si>
  <si>
    <t>DK</t>
  </si>
  <si>
    <t>DE</t>
  </si>
  <si>
    <t>AE</t>
  </si>
  <si>
    <t>EE</t>
  </si>
  <si>
    <t>FI</t>
  </si>
  <si>
    <t>FR</t>
  </si>
  <si>
    <t>GR</t>
  </si>
  <si>
    <t>GB</t>
  </si>
  <si>
    <t>IN</t>
  </si>
  <si>
    <t>ID</t>
  </si>
  <si>
    <t>IR</t>
  </si>
  <si>
    <t>IE</t>
  </si>
  <si>
    <t>IS</t>
  </si>
  <si>
    <t>IL</t>
  </si>
  <si>
    <t>IT</t>
  </si>
  <si>
    <t>JP</t>
  </si>
  <si>
    <t>KH</t>
  </si>
  <si>
    <t>CA</t>
  </si>
  <si>
    <t>HR</t>
  </si>
  <si>
    <t>LV</t>
  </si>
  <si>
    <t>LI</t>
  </si>
  <si>
    <t>LT</t>
  </si>
  <si>
    <t>LU</t>
  </si>
  <si>
    <t>MY</t>
  </si>
  <si>
    <t>MT</t>
  </si>
  <si>
    <t>MA</t>
  </si>
  <si>
    <t>MK</t>
  </si>
  <si>
    <t>MX</t>
  </si>
  <si>
    <t>MD</t>
  </si>
  <si>
    <t>MC</t>
  </si>
  <si>
    <t>ME</t>
  </si>
  <si>
    <t>NZ</t>
  </si>
  <si>
    <t>NL</t>
  </si>
  <si>
    <t>NO</t>
  </si>
  <si>
    <t>AT</t>
  </si>
  <si>
    <t>PK</t>
  </si>
  <si>
    <t>PH</t>
  </si>
  <si>
    <t>PL</t>
  </si>
  <si>
    <t>PT</t>
  </si>
  <si>
    <t>RO</t>
  </si>
  <si>
    <t>RU</t>
  </si>
  <si>
    <t>SA</t>
  </si>
  <si>
    <t>SE</t>
  </si>
  <si>
    <t>CH</t>
  </si>
  <si>
    <t>RS</t>
  </si>
  <si>
    <t>SG</t>
  </si>
  <si>
    <t>SK</t>
  </si>
  <si>
    <t>SI</t>
  </si>
  <si>
    <t>ES</t>
  </si>
  <si>
    <t>ZA</t>
  </si>
  <si>
    <t>KR</t>
  </si>
  <si>
    <t>TW</t>
  </si>
  <si>
    <t>TH</t>
  </si>
  <si>
    <t>CZ</t>
  </si>
  <si>
    <t>TN</t>
  </si>
  <si>
    <t>TR</t>
  </si>
  <si>
    <t>UA</t>
  </si>
  <si>
    <t>HU</t>
  </si>
  <si>
    <t>UY</t>
  </si>
  <si>
    <t>US</t>
  </si>
  <si>
    <t>VA</t>
  </si>
  <si>
    <t>VE</t>
  </si>
  <si>
    <t>VN</t>
  </si>
  <si>
    <t>BY</t>
  </si>
  <si>
    <t>CY</t>
  </si>
  <si>
    <t>EUR</t>
  </si>
  <si>
    <t>Euro</t>
  </si>
  <si>
    <t>EG</t>
  </si>
  <si>
    <t>EGP</t>
  </si>
  <si>
    <t>Capital Federal</t>
  </si>
  <si>
    <t>00</t>
  </si>
  <si>
    <t>Capital Federal</t>
  </si>
  <si>
    <t>Aust. Capital Terr.</t>
  </si>
  <si>
    <t>Acre</t>
  </si>
  <si>
    <t>Burgas</t>
  </si>
  <si>
    <t>Beijing</t>
  </si>
  <si>
    <t>Hovedstaden</t>
  </si>
  <si>
    <t>Schleswig-Holstein</t>
  </si>
  <si>
    <t>Ahvenanmaa</t>
  </si>
  <si>
    <t>Ain</t>
  </si>
  <si>
    <t>Aitolia kai Acarnanian.</t>
  </si>
  <si>
    <t>Aberdeenshire</t>
  </si>
  <si>
    <t>Andhra Pradesh</t>
  </si>
  <si>
    <t>Cork</t>
  </si>
  <si>
    <t>Central</t>
  </si>
  <si>
    <t>Agrigento</t>
  </si>
  <si>
    <t>Hokkaido</t>
  </si>
  <si>
    <t>Alberta</t>
  </si>
  <si>
    <t>Zagrebacka</t>
  </si>
  <si>
    <t>Aguascalientes</t>
  </si>
  <si>
    <t>Auckland</t>
  </si>
  <si>
    <t>Drenthe</t>
  </si>
  <si>
    <t>Østfold Fylke</t>
  </si>
  <si>
    <t>Burgenland</t>
  </si>
  <si>
    <t>Ilocos</t>
  </si>
  <si>
    <t>Dolnoslaskie</t>
  </si>
  <si>
    <t>Minho-Lima</t>
  </si>
  <si>
    <t>Alba</t>
  </si>
  <si>
    <t>Adigeja Republic</t>
  </si>
  <si>
    <t>Blekinge Län</t>
  </si>
  <si>
    <t>Aargau</t>
  </si>
  <si>
    <t>Singapore</t>
  </si>
  <si>
    <t>Bratislava</t>
  </si>
  <si>
    <t>Ajdovscina</t>
  </si>
  <si>
    <t>Alava</t>
  </si>
  <si>
    <t>Eastern Cape</t>
  </si>
  <si>
    <t>Cheju-do</t>
  </si>
  <si>
    <t>Fu-chien</t>
  </si>
  <si>
    <t>Amnat Charoen</t>
  </si>
  <si>
    <t>Prague</t>
  </si>
  <si>
    <t>Adana</t>
  </si>
  <si>
    <t>Chernigivs'ka</t>
  </si>
  <si>
    <t>Bacs-Kiskun</t>
  </si>
  <si>
    <t>Alaska</t>
  </si>
  <si>
    <t>Amazonas</t>
  </si>
  <si>
    <t>USD</t>
  </si>
  <si>
    <t>US Dollar</t>
  </si>
  <si>
    <t>AL</t>
  </si>
  <si>
    <t>ALL</t>
  </si>
  <si>
    <t>Buenos Aires</t>
  </si>
  <si>
    <t>01</t>
  </si>
  <si>
    <t>Buenos Aires</t>
  </si>
  <si>
    <t>New South Wales</t>
  </si>
  <si>
    <t>Brabant</t>
  </si>
  <si>
    <t>Alagoas</t>
  </si>
  <si>
    <t>Grad Sofiya</t>
  </si>
  <si>
    <t>Shanghai</t>
  </si>
  <si>
    <t>Midtjylland</t>
  </si>
  <si>
    <t>Hamburg</t>
  </si>
  <si>
    <t>Etelä-Suomi</t>
  </si>
  <si>
    <t>Aisne</t>
  </si>
  <si>
    <t>Achaea</t>
  </si>
  <si>
    <t>Argyllshire</t>
  </si>
  <si>
    <t>Arunachal Pradesh</t>
  </si>
  <si>
    <t>Clare</t>
  </si>
  <si>
    <t>Haifa</t>
  </si>
  <si>
    <t>Alessandria</t>
  </si>
  <si>
    <t>Aomori</t>
  </si>
  <si>
    <t>British Columbia</t>
  </si>
  <si>
    <t>Krapinsko-zagorska</t>
  </si>
  <si>
    <t>Baja California</t>
  </si>
  <si>
    <t>Bay of Plenty</t>
  </si>
  <si>
    <t>Flevoland</t>
  </si>
  <si>
    <t>Akershus Fylke</t>
  </si>
  <si>
    <t>Kärnten</t>
  </si>
  <si>
    <t>Cagayan Valley</t>
  </si>
  <si>
    <t>Kujawsko-Pomorskie</t>
  </si>
  <si>
    <t>Cávado</t>
  </si>
  <si>
    <t>Arad</t>
  </si>
  <si>
    <t>Highlands-Altay Rep.</t>
  </si>
  <si>
    <t>Dalarnas Län</t>
  </si>
  <si>
    <t>Inner-Rhoden</t>
  </si>
  <si>
    <t>Zapadoslovensky</t>
  </si>
  <si>
    <t>Brezice</t>
  </si>
  <si>
    <t>Albacete</t>
  </si>
  <si>
    <t>Northern Cape</t>
  </si>
  <si>
    <t>Cholla-bukto</t>
  </si>
  <si>
    <t>Kao-hsiung</t>
  </si>
  <si>
    <t>Ang Thong</t>
  </si>
  <si>
    <t>Stredocesky</t>
  </si>
  <si>
    <t>Adiyaman</t>
  </si>
  <si>
    <t>Cherkas'ka</t>
  </si>
  <si>
    <t>Baranya</t>
  </si>
  <si>
    <t>Alabama</t>
  </si>
  <si>
    <t>Anzoategui</t>
  </si>
  <si>
    <t>AUD</t>
  </si>
  <si>
    <t>Australian Dollar</t>
  </si>
  <si>
    <t>Argentina</t>
  </si>
  <si>
    <t>AR</t>
  </si>
  <si>
    <t>ARS</t>
  </si>
  <si>
    <t>Catamarca</t>
  </si>
  <si>
    <t>02</t>
  </si>
  <si>
    <t>Catamarca</t>
  </si>
  <si>
    <t>Northern Territory</t>
  </si>
  <si>
    <t>Hainaut</t>
  </si>
  <si>
    <t>Amazonas</t>
  </si>
  <si>
    <t>Khaskovo</t>
  </si>
  <si>
    <t>Tianjin</t>
  </si>
  <si>
    <t>Nordjylland</t>
  </si>
  <si>
    <t>Niedersachsen</t>
  </si>
  <si>
    <t>Itä-Suomi</t>
  </si>
  <si>
    <t>Allier</t>
  </si>
  <si>
    <t>Argolis</t>
  </si>
  <si>
    <t>Anglesey</t>
  </si>
  <si>
    <t>Assam</t>
  </si>
  <si>
    <t>Cavan</t>
  </si>
  <si>
    <t>Jerusalem</t>
  </si>
  <si>
    <t>Ancona</t>
  </si>
  <si>
    <t>Iwate</t>
  </si>
  <si>
    <t>Manitoba</t>
  </si>
  <si>
    <t>Sisacko-Moslavacka </t>
  </si>
  <si>
    <t>Baja California S</t>
  </si>
  <si>
    <t>Canterbury</t>
  </si>
  <si>
    <t>Friesland</t>
  </si>
  <si>
    <t>Oslo</t>
  </si>
  <si>
    <t>Niederösterreich</t>
  </si>
  <si>
    <t>Central Luzon</t>
  </si>
  <si>
    <t>Lubelskie</t>
  </si>
  <si>
    <t>Ave</t>
  </si>
  <si>
    <t>Arges</t>
  </si>
  <si>
    <t>Republic of Bashkortos</t>
  </si>
  <si>
    <t>Gotlands Län</t>
  </si>
  <si>
    <t>Ausser-Rhoden</t>
  </si>
  <si>
    <t>Stredoslovensky</t>
  </si>
  <si>
    <t>Celje</t>
  </si>
  <si>
    <t>Alicante</t>
  </si>
  <si>
    <t>Northwest</t>
  </si>
  <si>
    <t>Cholla-namdo</t>
  </si>
  <si>
    <t>Taipei</t>
  </si>
  <si>
    <t>Buriram</t>
  </si>
  <si>
    <t>Jihocesky</t>
  </si>
  <si>
    <t>Afyon</t>
  </si>
  <si>
    <t>Chernovits'ka</t>
  </si>
  <si>
    <t>Bekes</t>
  </si>
  <si>
    <t>Arkansas</t>
  </si>
  <si>
    <t>Apure</t>
  </si>
  <si>
    <t>BRL</t>
  </si>
  <si>
    <t>Brazilian Real</t>
  </si>
  <si>
    <t>Australia</t>
  </si>
  <si>
    <t>AU</t>
  </si>
  <si>
    <t>AUD</t>
  </si>
  <si>
    <t>Cordoba</t>
  </si>
  <si>
    <t>03</t>
  </si>
  <si>
    <t>Córdoba</t>
  </si>
  <si>
    <t>Queensland</t>
  </si>
  <si>
    <t>Liege</t>
  </si>
  <si>
    <t>Amapá</t>
  </si>
  <si>
    <t>Lovech</t>
  </si>
  <si>
    <t>Nei Mongol</t>
  </si>
  <si>
    <t>Sjaelland</t>
  </si>
  <si>
    <t>Bremen</t>
  </si>
  <si>
    <t>Lappi</t>
  </si>
  <si>
    <t>Alpes (Haute-Provence)</t>
  </si>
  <si>
    <t>Arkadhia</t>
  </si>
  <si>
    <t>Armagh</t>
  </si>
  <si>
    <t>Bihar</t>
  </si>
  <si>
    <t>Carlow</t>
  </si>
  <si>
    <t>Northern</t>
  </si>
  <si>
    <t>Aosta</t>
  </si>
  <si>
    <t>Miyagi</t>
  </si>
  <si>
    <t>New Brunswick</t>
  </si>
  <si>
    <t>Karlovacka </t>
  </si>
  <si>
    <t>Chihuahua</t>
  </si>
  <si>
    <t>Hawke´s Bay</t>
  </si>
  <si>
    <t>Gelderland</t>
  </si>
  <si>
    <t>Hedmark Fylke</t>
  </si>
  <si>
    <t>Oberösterreich</t>
  </si>
  <si>
    <t>South Luzon</t>
  </si>
  <si>
    <t>Lubuskie</t>
  </si>
  <si>
    <t>Grande Porto</t>
  </si>
  <si>
    <t>Bacau</t>
  </si>
  <si>
    <t>Buryat Republic</t>
  </si>
  <si>
    <t>Gävleborgs Län</t>
  </si>
  <si>
    <t>Bern</t>
  </si>
  <si>
    <t>Vychodoslovensky</t>
  </si>
  <si>
    <t>Cerknica</t>
  </si>
  <si>
    <t>Almería</t>
  </si>
  <si>
    <t>Western Cape</t>
  </si>
  <si>
    <t>Ch´ungch´ong-bukto</t>
  </si>
  <si>
    <t>Taiwan</t>
  </si>
  <si>
    <t>Chachoengsao</t>
  </si>
  <si>
    <t>Plzensky</t>
  </si>
  <si>
    <t>Agri</t>
  </si>
  <si>
    <t>Dnipropetrovs'ka</t>
  </si>
  <si>
    <t>Bekescsaba</t>
  </si>
  <si>
    <t>American Samoa</t>
  </si>
  <si>
    <t>Aragua</t>
  </si>
  <si>
    <t>CAD</t>
  </si>
  <si>
    <t>Canadian Dollar</t>
  </si>
  <si>
    <t>Bangladesh</t>
  </si>
  <si>
    <t>BD</t>
  </si>
  <si>
    <t>BDT</t>
  </si>
  <si>
    <t>Corrientes</t>
  </si>
  <si>
    <t>04</t>
  </si>
  <si>
    <t>Corrientes</t>
  </si>
  <si>
    <t>South Australia</t>
  </si>
  <si>
    <t>Limburg</t>
  </si>
  <si>
    <t>Bahia</t>
  </si>
  <si>
    <t>Montana</t>
  </si>
  <si>
    <t>Shanxi</t>
  </si>
  <si>
    <t>Syddanmark</t>
  </si>
  <si>
    <t>Nordrhein-Westfalen</t>
  </si>
  <si>
    <t>Länsi-Suomi</t>
  </si>
  <si>
    <t>Alpes (Hautes)</t>
  </si>
  <si>
    <t>Arta</t>
  </si>
  <si>
    <t>Angus/Forfanshire</t>
  </si>
  <si>
    <t>Goa</t>
  </si>
  <si>
    <t>Dublin</t>
  </si>
  <si>
    <t>Southern</t>
  </si>
  <si>
    <t>Ascoli Piceno</t>
  </si>
  <si>
    <t>Akita</t>
  </si>
  <si>
    <t>New Foundland/Labr.</t>
  </si>
  <si>
    <t>Varazdinska </t>
  </si>
  <si>
    <t>Chiapas</t>
  </si>
  <si>
    <t>Manawatu-Wanganui</t>
  </si>
  <si>
    <t>Groningen</t>
  </si>
  <si>
    <t>Oppland Fylke</t>
  </si>
  <si>
    <t>Salzburg</t>
  </si>
  <si>
    <t>Bicol</t>
  </si>
  <si>
    <t>Lódzkie</t>
  </si>
  <si>
    <t>Tâmega</t>
  </si>
  <si>
    <t>Bihor</t>
  </si>
  <si>
    <t>Dagestan Republic</t>
  </si>
  <si>
    <t>Hallands Län</t>
  </si>
  <si>
    <t>Basel Land</t>
  </si>
  <si>
    <t>Crnomelj</t>
  </si>
  <si>
    <t>Avila</t>
  </si>
  <si>
    <t>Ch´ungch´ong-namdo</t>
  </si>
  <si>
    <t>Chai Nat</t>
  </si>
  <si>
    <t>Karlovarsky</t>
  </si>
  <si>
    <t>Amasya</t>
  </si>
  <si>
    <t>Donets'ka</t>
  </si>
  <si>
    <t>Borsod-Abauj-Zemplen</t>
  </si>
  <si>
    <t>Arizona</t>
  </si>
  <si>
    <t>Barinas</t>
  </si>
  <si>
    <t>CHF</t>
  </si>
  <si>
    <t>Swiss Franc</t>
  </si>
  <si>
    <t>Belgium</t>
  </si>
  <si>
    <t>BE</t>
  </si>
  <si>
    <t>EUR</t>
  </si>
  <si>
    <t>Entre Rios</t>
  </si>
  <si>
    <t>05</t>
  </si>
  <si>
    <t>Entre Rios</t>
  </si>
  <si>
    <t>Tasmania</t>
  </si>
  <si>
    <t>Luxembourg</t>
  </si>
  <si>
    <t>Ceará</t>
  </si>
  <si>
    <t>Plovdiv</t>
  </si>
  <si>
    <t>Hebei</t>
  </si>
  <si>
    <t>Hessen</t>
  </si>
  <si>
    <t>Oulu</t>
  </si>
  <si>
    <t>Alpes-Maritimes</t>
  </si>
  <si>
    <t>Attiki</t>
  </si>
  <si>
    <t>Antrim</t>
  </si>
  <si>
    <t>Gujarat</t>
  </si>
  <si>
    <t>Donegal</t>
  </si>
  <si>
    <t>Tel Aviv</t>
  </si>
  <si>
    <t>L'Aquila</t>
  </si>
  <si>
    <t>Yamagata</t>
  </si>
  <si>
    <t>Nova Scotia</t>
  </si>
  <si>
    <t>Koprivnicko-krizevac</t>
  </si>
  <si>
    <t>Campeche</t>
  </si>
  <si>
    <t>Northland</t>
  </si>
  <si>
    <t>Limburg</t>
  </si>
  <si>
    <t>Buskerud Fylke</t>
  </si>
  <si>
    <t>Steiermark</t>
  </si>
  <si>
    <t>West Visayas</t>
  </si>
  <si>
    <t>Malopolskie</t>
  </si>
  <si>
    <t>Entre Douro e Vouga</t>
  </si>
  <si>
    <t>Bistrita-Nasaud</t>
  </si>
  <si>
    <t>Ingushetija Republic</t>
  </si>
  <si>
    <t>Jämtlands Län</t>
  </si>
  <si>
    <t>Basel Stadt</t>
  </si>
  <si>
    <t>Dravograd</t>
  </si>
  <si>
    <t>Badajoz</t>
  </si>
  <si>
    <t>Inch´on-jikhalsi</t>
  </si>
  <si>
    <t>Chaiyaphum</t>
  </si>
  <si>
    <t>Ustecky</t>
  </si>
  <si>
    <t>Ankara</t>
  </si>
  <si>
    <t>Harkivs'ka</t>
  </si>
  <si>
    <t>Budapest</t>
  </si>
  <si>
    <t>California</t>
  </si>
  <si>
    <t>Bolivar</t>
  </si>
  <si>
    <t>CNY</t>
  </si>
  <si>
    <t>Chinese Renminbi</t>
  </si>
  <si>
    <t>Bosnia and Herzegovina</t>
  </si>
  <si>
    <t>BA</t>
  </si>
  <si>
    <t>BAM</t>
  </si>
  <si>
    <t>Jujuy</t>
  </si>
  <si>
    <t>06</t>
  </si>
  <si>
    <t>Jujuy</t>
  </si>
  <si>
    <t>Victoria</t>
  </si>
  <si>
    <t>Namur</t>
  </si>
  <si>
    <t>Brasília</t>
  </si>
  <si>
    <t>Ruse</t>
  </si>
  <si>
    <t>Liaoning</t>
  </si>
  <si>
    <t>Rheinland-Pfalz</t>
  </si>
  <si>
    <t>Ardèche</t>
  </si>
  <si>
    <t>Dhodhekanisos</t>
  </si>
  <si>
    <t>Ayrshire</t>
  </si>
  <si>
    <t>Haryana</t>
  </si>
  <si>
    <t>Galway</t>
  </si>
  <si>
    <t>Arezzo</t>
  </si>
  <si>
    <t>Fukushima</t>
  </si>
  <si>
    <t>Northwest Terr.</t>
  </si>
  <si>
    <t>Bjelovarsko-bilogors</t>
  </si>
  <si>
    <t>Coahuila</t>
  </si>
  <si>
    <t>Otago</t>
  </si>
  <si>
    <t>Noord-Brabant</t>
  </si>
  <si>
    <t>Vestfold Fylke</t>
  </si>
  <si>
    <t>Tirol</t>
  </si>
  <si>
    <t>Cntrl Visayas</t>
  </si>
  <si>
    <t>Mazowieckie</t>
  </si>
  <si>
    <t>Douro</t>
  </si>
  <si>
    <t>Botosani</t>
  </si>
  <si>
    <t>Kabardino-Balkar.Rep.</t>
  </si>
  <si>
    <t>Jönköpings Län</t>
  </si>
  <si>
    <t>Fribourg</t>
  </si>
  <si>
    <t>Gornja Radgona</t>
  </si>
  <si>
    <t>Baleares</t>
  </si>
  <si>
    <t>Kangwon-do</t>
  </si>
  <si>
    <t>Chanthaburi</t>
  </si>
  <si>
    <t>Liberecky</t>
  </si>
  <si>
    <t>Antalya</t>
  </si>
  <si>
    <t>Hmel'nits'ka</t>
  </si>
  <si>
    <t>Csongrad</t>
  </si>
  <si>
    <t>Colorado</t>
  </si>
  <si>
    <t>Carabobo</t>
  </si>
  <si>
    <t>GBP</t>
  </si>
  <si>
    <t>British Pound</t>
  </si>
  <si>
    <t>Brazil</t>
  </si>
  <si>
    <t>BR</t>
  </si>
  <si>
    <t>BRL</t>
  </si>
  <si>
    <t>Mendoza</t>
  </si>
  <si>
    <t>07</t>
  </si>
  <si>
    <t>Mendoza</t>
  </si>
  <si>
    <t>West Australia</t>
  </si>
  <si>
    <t>Oost-Vlaanderen</t>
  </si>
  <si>
    <t>Espírito Santo</t>
  </si>
  <si>
    <t>Sofia</t>
  </si>
  <si>
    <t>Jilin</t>
  </si>
  <si>
    <t>Baden-Württemberg</t>
  </si>
  <si>
    <t>Ardennes</t>
  </si>
  <si>
    <t>Dhrama</t>
  </si>
  <si>
    <t>Bedfordshire</t>
  </si>
  <si>
    <t>Himachal Pradesh</t>
  </si>
  <si>
    <t>Kildare</t>
  </si>
  <si>
    <t>Asti</t>
  </si>
  <si>
    <t>Ibaraki</t>
  </si>
  <si>
    <t>Nunavut</t>
  </si>
  <si>
    <t>Rijecko-goranska </t>
  </si>
  <si>
    <t>Colima</t>
  </si>
  <si>
    <t>Southland</t>
  </si>
  <si>
    <t>Noord-Holland</t>
  </si>
  <si>
    <t>Telemark Fylke</t>
  </si>
  <si>
    <t>Vorarlberg</t>
  </si>
  <si>
    <t>East Visayas</t>
  </si>
  <si>
    <t>Opolskie</t>
  </si>
  <si>
    <t>Alto Trás-os-Montes</t>
  </si>
  <si>
    <t>Braila</t>
  </si>
  <si>
    <t>Kalmyk Republic</t>
  </si>
  <si>
    <t>Kalmar Län</t>
  </si>
  <si>
    <t>Geneve</t>
  </si>
  <si>
    <t>Grosuplje</t>
  </si>
  <si>
    <t>Barcelona</t>
  </si>
  <si>
    <t>Kwangju-jikhalsi</t>
  </si>
  <si>
    <t>Chiang Mai</t>
  </si>
  <si>
    <t>Kralovehradecky</t>
  </si>
  <si>
    <t>Artvin</t>
  </si>
  <si>
    <t>Hersons'ka</t>
  </si>
  <si>
    <t>Debrecen</t>
  </si>
  <si>
    <t>Connecticut</t>
  </si>
  <si>
    <t>Cojedes</t>
  </si>
  <si>
    <t>INR</t>
  </si>
  <si>
    <t>Indian Rupee</t>
  </si>
  <si>
    <t>Bulgaria</t>
  </si>
  <si>
    <t>BG</t>
  </si>
  <si>
    <t>BGN</t>
  </si>
  <si>
    <t>La Rioja</t>
  </si>
  <si>
    <t>08</t>
  </si>
  <si>
    <t>La Rioja</t>
  </si>
  <si>
    <t>West-Vlaanderen</t>
  </si>
  <si>
    <t>Goiás</t>
  </si>
  <si>
    <t>Varna</t>
  </si>
  <si>
    <t>Heilongjiang</t>
  </si>
  <si>
    <t>Bayern</t>
  </si>
  <si>
    <t>Ariège</t>
  </si>
  <si>
    <t>Evritania</t>
  </si>
  <si>
    <t>Banffshire</t>
  </si>
  <si>
    <t>Jammu and Kashmir</t>
  </si>
  <si>
    <t>Kilkenny</t>
  </si>
  <si>
    <t>Avellino</t>
  </si>
  <si>
    <t>Tochigi</t>
  </si>
  <si>
    <t>Ontario</t>
  </si>
  <si>
    <t>Licko-senjska </t>
  </si>
  <si>
    <t>Distrito Federal</t>
  </si>
  <si>
    <t>Taranaki</t>
  </si>
  <si>
    <t>Overijssel</t>
  </si>
  <si>
    <t>Aust-Agder Fylke</t>
  </si>
  <si>
    <t>Vienna</t>
  </si>
  <si>
    <t>West Mindanao</t>
  </si>
  <si>
    <t>Podkarpackie</t>
  </si>
  <si>
    <t>Lower Vouga</t>
  </si>
  <si>
    <t>Brasov</t>
  </si>
  <si>
    <t>Karach.-Cherkessk Re</t>
  </si>
  <si>
    <t>Kronobergs Län</t>
  </si>
  <si>
    <t>Glarus</t>
  </si>
  <si>
    <t>Hrastnik Lasko</t>
  </si>
  <si>
    <t>Burgos</t>
  </si>
  <si>
    <t>Kyonggi-do</t>
  </si>
  <si>
    <t>Chiang Rai</t>
  </si>
  <si>
    <t>Pardubicky</t>
  </si>
  <si>
    <t>Aydin</t>
  </si>
  <si>
    <t>Ivano-Frankivs'ka</t>
  </si>
  <si>
    <t>Dunaujvaros</t>
  </si>
  <si>
    <t>District of Columbia</t>
  </si>
  <si>
    <t>Delta Amacuro</t>
  </si>
  <si>
    <t>JPY</t>
  </si>
  <si>
    <t>Japanese Yen</t>
  </si>
  <si>
    <t>China</t>
  </si>
  <si>
    <t>CN</t>
  </si>
  <si>
    <t>CNY</t>
  </si>
  <si>
    <t>Salta</t>
  </si>
  <si>
    <t>09</t>
  </si>
  <si>
    <t>Salta</t>
  </si>
  <si>
    <t>Maranhão</t>
  </si>
  <si>
    <t>Jiangsu</t>
  </si>
  <si>
    <t>Saarland</t>
  </si>
  <si>
    <t>Aube</t>
  </si>
  <si>
    <t>Evros</t>
  </si>
  <si>
    <t>Berkshire</t>
  </si>
  <si>
    <t>Karnataka</t>
  </si>
  <si>
    <t>Kerry</t>
  </si>
  <si>
    <t>Bari</t>
  </si>
  <si>
    <t>Gunma</t>
  </si>
  <si>
    <t>Prince Edward Island</t>
  </si>
  <si>
    <t>Viroviticko-podravac</t>
  </si>
  <si>
    <t>Durango</t>
  </si>
  <si>
    <t>Waikato</t>
  </si>
  <si>
    <t>Utrecht</t>
  </si>
  <si>
    <t>Vest-Agder Fylke</t>
  </si>
  <si>
    <t>North Mindanao</t>
  </si>
  <si>
    <t>Podlaskie</t>
  </si>
  <si>
    <t>Baixo Mondego</t>
  </si>
  <si>
    <t>Bucuresti</t>
  </si>
  <si>
    <t>Karelian Republic</t>
  </si>
  <si>
    <t>Norrbottens Län</t>
  </si>
  <si>
    <t>Graubünden</t>
  </si>
  <si>
    <t>Idrija</t>
  </si>
  <si>
    <t>Cáceres</t>
  </si>
  <si>
    <t>Kyongsang-bukto</t>
  </si>
  <si>
    <t>Chon Buri</t>
  </si>
  <si>
    <t>Vysocina</t>
  </si>
  <si>
    <t>Balikesir</t>
  </si>
  <si>
    <t>Kievs'ka</t>
  </si>
  <si>
    <t>Eger</t>
  </si>
  <si>
    <t>Delaware</t>
  </si>
  <si>
    <t>Distrito Federal</t>
  </si>
  <si>
    <t>KRW</t>
  </si>
  <si>
    <t>South Korean Won</t>
  </si>
  <si>
    <t>Denmark</t>
  </si>
  <si>
    <t>DK</t>
  </si>
  <si>
    <t>DKK</t>
  </si>
  <si>
    <t>San Juan</t>
  </si>
  <si>
    <t>San Juan</t>
  </si>
  <si>
    <t>Minas Gerais</t>
  </si>
  <si>
    <t>Anhui</t>
  </si>
  <si>
    <t>Berlin</t>
  </si>
  <si>
    <t>Aude</t>
  </si>
  <si>
    <t>Evvoia</t>
  </si>
  <si>
    <t>Brecknockshire</t>
  </si>
  <si>
    <t>Kerala</t>
  </si>
  <si>
    <t>Longford</t>
  </si>
  <si>
    <t>Bergamo</t>
  </si>
  <si>
    <t>Saitama</t>
  </si>
  <si>
    <t>Quebec</t>
  </si>
  <si>
    <t>Pozesko-slavonska </t>
  </si>
  <si>
    <t>Guerrero</t>
  </si>
  <si>
    <t>West Coast</t>
  </si>
  <si>
    <t>Zealand</t>
  </si>
  <si>
    <t>Rogaland Fylke</t>
  </si>
  <si>
    <t>Cntrl Mindanao</t>
  </si>
  <si>
    <t>Pomorskie</t>
  </si>
  <si>
    <t>Pinhal Litoral</t>
  </si>
  <si>
    <t>Buzau</t>
  </si>
  <si>
    <t>Komi Republic</t>
  </si>
  <si>
    <t>Skåne Län</t>
  </si>
  <si>
    <t>Jura</t>
  </si>
  <si>
    <t>Ilirska Bistrica</t>
  </si>
  <si>
    <t>Cadiz</t>
  </si>
  <si>
    <t>Kyongsang-namdo</t>
  </si>
  <si>
    <t>Chumphon</t>
  </si>
  <si>
    <t>Jihomoravsky</t>
  </si>
  <si>
    <t>Bilecik</t>
  </si>
  <si>
    <t>Kirovograds'ka</t>
  </si>
  <si>
    <t>Fejer</t>
  </si>
  <si>
    <t>Florida</t>
  </si>
  <si>
    <t>Falcon</t>
  </si>
  <si>
    <t>NOK</t>
  </si>
  <si>
    <t>Norwegian Crown</t>
  </si>
  <si>
    <t>Germany</t>
  </si>
  <si>
    <t>DE</t>
  </si>
  <si>
    <t>EUR</t>
  </si>
  <si>
    <t>San Luis</t>
  </si>
  <si>
    <t>San Luis</t>
  </si>
  <si>
    <t>Mato Grosso do Sul</t>
  </si>
  <si>
    <t>Shandong</t>
  </si>
  <si>
    <t>Brandenburg</t>
  </si>
  <si>
    <t>Aveyron</t>
  </si>
  <si>
    <t>Florina</t>
  </si>
  <si>
    <t>Bath &amp; North East Somerset</t>
  </si>
  <si>
    <t>Madhya Pradesh</t>
  </si>
  <si>
    <t>Limerick</t>
  </si>
  <si>
    <t>Biella</t>
  </si>
  <si>
    <t>Chiba</t>
  </si>
  <si>
    <t>Saskatchewan</t>
  </si>
  <si>
    <t>Slavonskobrodska</t>
  </si>
  <si>
    <t>Guanajuato</t>
  </si>
  <si>
    <t>Wellington</t>
  </si>
  <si>
    <t>Zuid-Holland</t>
  </si>
  <si>
    <t>Hordaland Fylke</t>
  </si>
  <si>
    <t>South Mindanao</t>
  </si>
  <si>
    <t>Slaskie</t>
  </si>
  <si>
    <t>Pinhal Interior N.</t>
  </si>
  <si>
    <t>Calarasi</t>
  </si>
  <si>
    <t>Marijskaya Republic</t>
  </si>
  <si>
    <t>Stockholms Län</t>
  </si>
  <si>
    <t>Luzern</t>
  </si>
  <si>
    <t>Izola</t>
  </si>
  <si>
    <t>Castellón</t>
  </si>
  <si>
    <t>Pusan-jikhalsi</t>
  </si>
  <si>
    <t>Kalasin</t>
  </si>
  <si>
    <t>Olomoucky</t>
  </si>
  <si>
    <t>Bingöl</t>
  </si>
  <si>
    <t>Respublika Krim</t>
  </si>
  <si>
    <t>Gyor</t>
  </si>
  <si>
    <t>Georgia</t>
  </si>
  <si>
    <t>Guarico</t>
  </si>
  <si>
    <t>NZD</t>
  </si>
  <si>
    <t>New Zealand Dollar</t>
  </si>
  <si>
    <t>Dubai</t>
  </si>
  <si>
    <t>AE</t>
  </si>
  <si>
    <t>UAE</t>
  </si>
  <si>
    <t>Santa Fé</t>
  </si>
  <si>
    <t>Santa Fé</t>
  </si>
  <si>
    <t>Mato Grosso</t>
  </si>
  <si>
    <t>Zhejiang</t>
  </si>
  <si>
    <t>Mecklenburg-Vorpomm.</t>
  </si>
  <si>
    <t>Bouches-du-Rhône</t>
  </si>
  <si>
    <t>Fokis</t>
  </si>
  <si>
    <t>Buteshire</t>
  </si>
  <si>
    <t>Maharashtra</t>
  </si>
  <si>
    <t>Leitrim</t>
  </si>
  <si>
    <t>Belluno</t>
  </si>
  <si>
    <t>Tokyo</t>
  </si>
  <si>
    <t>Yukon Territory</t>
  </si>
  <si>
    <t>Zadarska </t>
  </si>
  <si>
    <t>Hidalgo</t>
  </si>
  <si>
    <t>Sogn og Fjordane F.</t>
  </si>
  <si>
    <t>Swietokrzyskie</t>
  </si>
  <si>
    <t>Pinhal Interior Sul</t>
  </si>
  <si>
    <t>Caras-Severin</t>
  </si>
  <si>
    <t>Mordovian Republic</t>
  </si>
  <si>
    <t>Södermanlands Län</t>
  </si>
  <si>
    <t>Neuchatel</t>
  </si>
  <si>
    <t>Jesenice</t>
  </si>
  <si>
    <t>Ciudad Real</t>
  </si>
  <si>
    <t>Soul-t´ukpyolsi</t>
  </si>
  <si>
    <t>Kamphaeng Phet</t>
  </si>
  <si>
    <t>Zlinsky</t>
  </si>
  <si>
    <t>Bitlis</t>
  </si>
  <si>
    <t>L'vivsbka</t>
  </si>
  <si>
    <t>Gyor-Moson-Sopron</t>
  </si>
  <si>
    <t>Guam</t>
  </si>
  <si>
    <t>Lara</t>
  </si>
  <si>
    <t>RUB</t>
  </si>
  <si>
    <t>Russian Ruble</t>
  </si>
  <si>
    <t>Estonia</t>
  </si>
  <si>
    <t>EE</t>
  </si>
  <si>
    <t>EUR</t>
  </si>
  <si>
    <t>Santiago del Estero</t>
  </si>
  <si>
    <t>Santiago del Estero</t>
  </si>
  <si>
    <t>Pará</t>
  </si>
  <si>
    <t>Jiangxi</t>
  </si>
  <si>
    <t>Sachsen</t>
  </si>
  <si>
    <t>Calvados</t>
  </si>
  <si>
    <t>Fthiotis</t>
  </si>
  <si>
    <t>Buckinghamshire</t>
  </si>
  <si>
    <t>Manipur</t>
  </si>
  <si>
    <t>Laois</t>
  </si>
  <si>
    <t>Benevento</t>
  </si>
  <si>
    <t>Kanagawa</t>
  </si>
  <si>
    <t>Osjecko-baranjska </t>
  </si>
  <si>
    <t>Jalisco</t>
  </si>
  <si>
    <t>Møre og Romsdal F.</t>
  </si>
  <si>
    <t>Warminsko-mazurskie</t>
  </si>
  <si>
    <t>Dão-Lafoes</t>
  </si>
  <si>
    <t>Cluj</t>
  </si>
  <si>
    <t>Yakutiya-Saha Repub</t>
  </si>
  <si>
    <t>Uppsala Län</t>
  </si>
  <si>
    <t>Nidwalden</t>
  </si>
  <si>
    <t>Kamnik</t>
  </si>
  <si>
    <t>Cordoba</t>
  </si>
  <si>
    <t>Taegu-jikhalsi</t>
  </si>
  <si>
    <t>Kanchanaburi</t>
  </si>
  <si>
    <t>Moravskoslezsky</t>
  </si>
  <si>
    <t>Bolu</t>
  </si>
  <si>
    <t>Lugans'ka</t>
  </si>
  <si>
    <t>Hajdu-Bihar</t>
  </si>
  <si>
    <t>Hawaii</t>
  </si>
  <si>
    <t>Merida</t>
  </si>
  <si>
    <t>SEK</t>
  </si>
  <si>
    <t>Swedish Crown</t>
  </si>
  <si>
    <t>Finnland</t>
  </si>
  <si>
    <t>FI</t>
  </si>
  <si>
    <t>EUR</t>
  </si>
  <si>
    <t>Tucumán</t>
  </si>
  <si>
    <t>Tucumán</t>
  </si>
  <si>
    <t>Paraíba</t>
  </si>
  <si>
    <t>Fujian</t>
  </si>
  <si>
    <t>Sachsen-Anhalt</t>
  </si>
  <si>
    <t>Cantal</t>
  </si>
  <si>
    <t>Grevena</t>
  </si>
  <si>
    <t>Berwickshire</t>
  </si>
  <si>
    <t>Megalaya</t>
  </si>
  <si>
    <t>Louth</t>
  </si>
  <si>
    <t>Bologna</t>
  </si>
  <si>
    <t>Niigata</t>
  </si>
  <si>
    <t>Sibensko-kninska  </t>
  </si>
  <si>
    <t>Michoacán</t>
  </si>
  <si>
    <t>Sør-Trøndelag Fylke</t>
  </si>
  <si>
    <t>Wielkopolskie</t>
  </si>
  <si>
    <t>Serra da Estrela</t>
  </si>
  <si>
    <t>Constanta</t>
  </si>
  <si>
    <t>North-Osetiya Republ</t>
  </si>
  <si>
    <t>Värmlands Län</t>
  </si>
  <si>
    <t>Obwalden</t>
  </si>
  <si>
    <t>Kocevje</t>
  </si>
  <si>
    <t>La Coruña</t>
  </si>
  <si>
    <t>Taejon-jikhalsi</t>
  </si>
  <si>
    <t>Khon Kaen</t>
  </si>
  <si>
    <t>Burdur</t>
  </si>
  <si>
    <t>Mikolaivs'ka</t>
  </si>
  <si>
    <t>Heves</t>
  </si>
  <si>
    <t>Iowa</t>
  </si>
  <si>
    <t>Miranda</t>
  </si>
  <si>
    <t>TRY</t>
  </si>
  <si>
    <t>Turkish Lira</t>
  </si>
  <si>
    <t>France</t>
  </si>
  <si>
    <t>FR</t>
  </si>
  <si>
    <t>EUR</t>
  </si>
  <si>
    <t>Chaco</t>
  </si>
  <si>
    <t>Chaco</t>
  </si>
  <si>
    <t>Pernambuco</t>
  </si>
  <si>
    <t>Hunan</t>
  </si>
  <si>
    <t>Thüringen</t>
  </si>
  <si>
    <t>Charente</t>
  </si>
  <si>
    <t>Ilia</t>
  </si>
  <si>
    <t>Cambridgeshire</t>
  </si>
  <si>
    <t>Mizoram</t>
  </si>
  <si>
    <t>Monaghan</t>
  </si>
  <si>
    <t>Brindisi</t>
  </si>
  <si>
    <t>Toyama</t>
  </si>
  <si>
    <t>Vukovarsko-srijemska</t>
  </si>
  <si>
    <t>Estado de México</t>
  </si>
  <si>
    <t>Nord-Trøndelag Fylke</t>
  </si>
  <si>
    <t>Zachodnio-Pomorskie</t>
  </si>
  <si>
    <t>Beira Interior Norte</t>
  </si>
  <si>
    <t>Covasna</t>
  </si>
  <si>
    <t>Tatarstan Republic</t>
  </si>
  <si>
    <t>Västerbottens Län</t>
  </si>
  <si>
    <t>St. Gallen</t>
  </si>
  <si>
    <t>Koper</t>
  </si>
  <si>
    <t>Cuenca</t>
  </si>
  <si>
    <t>Krabi</t>
  </si>
  <si>
    <t>Bursa</t>
  </si>
  <si>
    <t>m.Kiev</t>
  </si>
  <si>
    <t>Hodmezovasarhely</t>
  </si>
  <si>
    <t>Idaho</t>
  </si>
  <si>
    <t>Monagas</t>
  </si>
  <si>
    <t>ZAR</t>
  </si>
  <si>
    <t>South African Rand</t>
  </si>
  <si>
    <t>Greece</t>
  </si>
  <si>
    <t>GR</t>
  </si>
  <si>
    <t>EUR</t>
  </si>
  <si>
    <t>Chubut</t>
  </si>
  <si>
    <t>Chubut</t>
  </si>
  <si>
    <t>Piauí</t>
  </si>
  <si>
    <t>Hubei</t>
  </si>
  <si>
    <t>Charente-Maritime</t>
  </si>
  <si>
    <t>Imathia</t>
  </si>
  <si>
    <t>Carmarthenshire</t>
  </si>
  <si>
    <t>Nagaland</t>
  </si>
  <si>
    <t>Meath</t>
  </si>
  <si>
    <t>Brescia</t>
  </si>
  <si>
    <t>Ishikawa</t>
  </si>
  <si>
    <t>Splitsko-dalmatinska</t>
  </si>
  <si>
    <t>Morelos</t>
  </si>
  <si>
    <t>Nordland Fylke</t>
  </si>
  <si>
    <t>Beira Interior Sul</t>
  </si>
  <si>
    <t>Dimbovita</t>
  </si>
  <si>
    <t>Tuva Republic</t>
  </si>
  <si>
    <t>Västernorrlands Län</t>
  </si>
  <si>
    <t>Schaffhausen</t>
  </si>
  <si>
    <t>Kranj</t>
  </si>
  <si>
    <t>Gerona</t>
  </si>
  <si>
    <t>Krung Thep</t>
  </si>
  <si>
    <t>Canakkale</t>
  </si>
  <si>
    <t>m.Sevastopil'</t>
  </si>
  <si>
    <t>Jasz-Nagykun-Szolnok</t>
  </si>
  <si>
    <t>Illinois</t>
  </si>
  <si>
    <t>Nueva Esparta</t>
  </si>
  <si>
    <t>Great Britain</t>
  </si>
  <si>
    <t>GB</t>
  </si>
  <si>
    <t>GBP</t>
  </si>
  <si>
    <t>Formosa</t>
  </si>
  <si>
    <t>Formosa</t>
  </si>
  <si>
    <t>Paraná</t>
  </si>
  <si>
    <t>Henan</t>
  </si>
  <si>
    <t>Cher</t>
  </si>
  <si>
    <t>Ioannina</t>
  </si>
  <si>
    <t>Cardiganshire</t>
  </si>
  <si>
    <t>Orissa</t>
  </si>
  <si>
    <t>Mayo</t>
  </si>
  <si>
    <t>Bolzano</t>
  </si>
  <si>
    <t>Fukui</t>
  </si>
  <si>
    <t>Istarska</t>
  </si>
  <si>
    <t>Nayarit</t>
  </si>
  <si>
    <t>Troms Fylke</t>
  </si>
  <si>
    <t>Cova da Beira</t>
  </si>
  <si>
    <t>Dolj</t>
  </si>
  <si>
    <t>The Udmurt Republic</t>
  </si>
  <si>
    <t>Västmanlands Län</t>
  </si>
  <si>
    <t>Solothurn</t>
  </si>
  <si>
    <t>Krsko</t>
  </si>
  <si>
    <t>Granada</t>
  </si>
  <si>
    <t>Mahanakhon</t>
  </si>
  <si>
    <t>Cankiri</t>
  </si>
  <si>
    <t>Odes'ka</t>
  </si>
  <si>
    <t>Kaposvar</t>
  </si>
  <si>
    <t>Indiana</t>
  </si>
  <si>
    <t>Portuguesa</t>
  </si>
  <si>
    <t>India</t>
  </si>
  <si>
    <t>IN</t>
  </si>
  <si>
    <t>INR</t>
  </si>
  <si>
    <t>Misiones</t>
  </si>
  <si>
    <t>Misiones</t>
  </si>
  <si>
    <t>Rio de Janeiro</t>
  </si>
  <si>
    <t>Guangdong</t>
  </si>
  <si>
    <t>Corrèze</t>
  </si>
  <si>
    <t>Iraklion</t>
  </si>
  <si>
    <t>Caernarfonshire</t>
  </si>
  <si>
    <t>Punjab</t>
  </si>
  <si>
    <t>Offaly</t>
  </si>
  <si>
    <t>Cagliari</t>
  </si>
  <si>
    <t>Yamanashi</t>
  </si>
  <si>
    <t>Dubrovacko-neretvans</t>
  </si>
  <si>
    <t>Nuevo León</t>
  </si>
  <si>
    <t>Finnmark Fylke</t>
  </si>
  <si>
    <t>Oeste</t>
  </si>
  <si>
    <t>Galati</t>
  </si>
  <si>
    <t>Chakassky Republic</t>
  </si>
  <si>
    <t>Västra Götalands Län</t>
  </si>
  <si>
    <t>Schwyz</t>
  </si>
  <si>
    <t>Lenart</t>
  </si>
  <si>
    <t>Guadalajara</t>
  </si>
  <si>
    <t>Lampang</t>
  </si>
  <si>
    <t>Corum</t>
  </si>
  <si>
    <t>Poltavs'ka</t>
  </si>
  <si>
    <t>Kecskemet</t>
  </si>
  <si>
    <t>Kansas</t>
  </si>
  <si>
    <t>Sucre</t>
  </si>
  <si>
    <t>Indonesia</t>
  </si>
  <si>
    <t>ID</t>
  </si>
  <si>
    <t>IDR</t>
  </si>
  <si>
    <t>Neuquen</t>
  </si>
  <si>
    <t>Neuquen</t>
  </si>
  <si>
    <t>Rio Grande do Norte</t>
  </si>
  <si>
    <t>Hainan</t>
  </si>
  <si>
    <t>Côte d'Or</t>
  </si>
  <si>
    <t>Kardhitsa</t>
  </si>
  <si>
    <t>Cheshire</t>
  </si>
  <si>
    <t>Rajasthan</t>
  </si>
  <si>
    <t>Roscommon</t>
  </si>
  <si>
    <t>Campobasso</t>
  </si>
  <si>
    <t>Nagano</t>
  </si>
  <si>
    <t>Medjimurska</t>
  </si>
  <si>
    <t>Oaxaca</t>
  </si>
  <si>
    <t>Grande Lisboa</t>
  </si>
  <si>
    <t>Gorj</t>
  </si>
  <si>
    <t>Chechenskaya Republ.</t>
  </si>
  <si>
    <t>Örebro Län</t>
  </si>
  <si>
    <t>Thurgau</t>
  </si>
  <si>
    <t>Lendava</t>
  </si>
  <si>
    <t>Guipúzcoa</t>
  </si>
  <si>
    <t>Lamphun</t>
  </si>
  <si>
    <t>Denizli</t>
  </si>
  <si>
    <t>Rivnens'ka</t>
  </si>
  <si>
    <t>Komarom-Esztergom</t>
  </si>
  <si>
    <t>Kentucky</t>
  </si>
  <si>
    <t>Tachira</t>
  </si>
  <si>
    <t>Iran</t>
  </si>
  <si>
    <t>IR</t>
  </si>
  <si>
    <t>IRR</t>
  </si>
  <si>
    <t>La Pampa</t>
  </si>
  <si>
    <t>La Pampa</t>
  </si>
  <si>
    <t>Rondônia</t>
  </si>
  <si>
    <t>Guangxi</t>
  </si>
  <si>
    <t>Côtes-d'Armor</t>
  </si>
  <si>
    <t>Kastoria</t>
  </si>
  <si>
    <t>Cromartyshire</t>
  </si>
  <si>
    <t>Sikkim</t>
  </si>
  <si>
    <t>Sligo</t>
  </si>
  <si>
    <t>Caserta</t>
  </si>
  <si>
    <t>Gifu</t>
  </si>
  <si>
    <t>Zagreb </t>
  </si>
  <si>
    <t>Puebla</t>
  </si>
  <si>
    <t>Península de Setúbal</t>
  </si>
  <si>
    <t>Giurgiu</t>
  </si>
  <si>
    <t>Chuvash Republic</t>
  </si>
  <si>
    <t>Östergötlands Län</t>
  </si>
  <si>
    <t>Ticino</t>
  </si>
  <si>
    <t>Litija</t>
  </si>
  <si>
    <t>Huelva</t>
  </si>
  <si>
    <t>Loei</t>
  </si>
  <si>
    <t>Diyarbakir</t>
  </si>
  <si>
    <t>Sums'ka</t>
  </si>
  <si>
    <t>Miskolc</t>
  </si>
  <si>
    <t>Louisiana</t>
  </si>
  <si>
    <t>Trujillo</t>
  </si>
  <si>
    <t>Ireland</t>
  </si>
  <si>
    <t>IE</t>
  </si>
  <si>
    <t>EUR</t>
  </si>
  <si>
    <t>Rio Negro</t>
  </si>
  <si>
    <t>Rio Negro</t>
  </si>
  <si>
    <t>Roraima</t>
  </si>
  <si>
    <t>Guizhou</t>
  </si>
  <si>
    <t>Creuse</t>
  </si>
  <si>
    <t>Kavala</t>
  </si>
  <si>
    <t>Clackmannanshire</t>
  </si>
  <si>
    <t>Tamil Nadu</t>
  </si>
  <si>
    <t>Tipperary</t>
  </si>
  <si>
    <t>Chieti</t>
  </si>
  <si>
    <t>Shizuoka</t>
  </si>
  <si>
    <t>Quintana Roo</t>
  </si>
  <si>
    <t>Médio Tejo</t>
  </si>
  <si>
    <t>Harghita</t>
  </si>
  <si>
    <t>Altay Territory</t>
  </si>
  <si>
    <t>Uri</t>
  </si>
  <si>
    <t>Ljubljana-Bezigrad</t>
  </si>
  <si>
    <t>Huesca</t>
  </si>
  <si>
    <t>Lop Buri</t>
  </si>
  <si>
    <t>Edirne</t>
  </si>
  <si>
    <t>Ternopil's'ka</t>
  </si>
  <si>
    <t>Nagykanizsa</t>
  </si>
  <si>
    <t>Massachusetts</t>
  </si>
  <si>
    <t>Vargas</t>
  </si>
  <si>
    <t>Iceland</t>
  </si>
  <si>
    <t>IS</t>
  </si>
  <si>
    <t>ISK</t>
  </si>
  <si>
    <t>Santa Cruz</t>
  </si>
  <si>
    <t>Santa Cruz</t>
  </si>
  <si>
    <t>Rio Grande do Sul</t>
  </si>
  <si>
    <t>Sichuan</t>
  </si>
  <si>
    <t>Dordogne</t>
  </si>
  <si>
    <t>Kefallinia</t>
  </si>
  <si>
    <t>Cornwall</t>
  </si>
  <si>
    <t>Tripura</t>
  </si>
  <si>
    <t>Waterford</t>
  </si>
  <si>
    <t>Caltanisetta</t>
  </si>
  <si>
    <t>Aichi</t>
  </si>
  <si>
    <t>Querétaro</t>
  </si>
  <si>
    <t>Lezíria do Tejo</t>
  </si>
  <si>
    <t>Hunedoara</t>
  </si>
  <si>
    <t>Krasnodar Territory</t>
  </si>
  <si>
    <t>Vaud</t>
  </si>
  <si>
    <t>Ljubljana-Center</t>
  </si>
  <si>
    <t>Jaén</t>
  </si>
  <si>
    <t>Mae Hong Son</t>
  </si>
  <si>
    <t>Elazig</t>
  </si>
  <si>
    <t>Vinnits'ka</t>
  </si>
  <si>
    <t>Nograd</t>
  </si>
  <si>
    <t>Maryland</t>
  </si>
  <si>
    <t>Yaracuy</t>
  </si>
  <si>
    <t>Israel</t>
  </si>
  <si>
    <t>IL</t>
  </si>
  <si>
    <t>ILS</t>
  </si>
  <si>
    <t>Tierra de Fuego</t>
  </si>
  <si>
    <t>Tierra de Fuego</t>
  </si>
  <si>
    <t>Santa Catarina</t>
  </si>
  <si>
    <t>Yunnan</t>
  </si>
  <si>
    <t>Doubs</t>
  </si>
  <si>
    <t>Kerkira</t>
  </si>
  <si>
    <t>Caithness</t>
  </si>
  <si>
    <t>Uttar Pradesh</t>
  </si>
  <si>
    <t>Wicklow</t>
  </si>
  <si>
    <t>Cuneo</t>
  </si>
  <si>
    <t>Mie</t>
  </si>
  <si>
    <t>Sinaloa</t>
  </si>
  <si>
    <t>Alentejo Litoral</t>
  </si>
  <si>
    <t>Ialomita</t>
  </si>
  <si>
    <t>Krasnoyarsk Territor</t>
  </si>
  <si>
    <t>Valais</t>
  </si>
  <si>
    <t>Ljubljana-Moste-Polj</t>
  </si>
  <si>
    <t>León</t>
  </si>
  <si>
    <t>Maha Sarakham</t>
  </si>
  <si>
    <t>Erzincan</t>
  </si>
  <si>
    <t>Volins'ka</t>
  </si>
  <si>
    <t>Nyiregyhaza</t>
  </si>
  <si>
    <t>Maine</t>
  </si>
  <si>
    <t>Zulia</t>
  </si>
  <si>
    <t>Italy</t>
  </si>
  <si>
    <t>IT</t>
  </si>
  <si>
    <t>EUR</t>
  </si>
  <si>
    <t>Burgenland</t>
  </si>
  <si>
    <t>B</t>
  </si>
  <si>
    <t>Sergipe</t>
  </si>
  <si>
    <t>Shaanxi</t>
  </si>
  <si>
    <t>Drôme</t>
  </si>
  <si>
    <t>Khalkidhiki</t>
  </si>
  <si>
    <t>Cumberland</t>
  </si>
  <si>
    <t>West Bengal</t>
  </si>
  <si>
    <t>Westmeath</t>
  </si>
  <si>
    <t>Como</t>
  </si>
  <si>
    <t>Shiga</t>
  </si>
  <si>
    <t>San Luis Potosí</t>
  </si>
  <si>
    <t>Alto Alentejo</t>
  </si>
  <si>
    <t>Iasi</t>
  </si>
  <si>
    <t>Primorye Territory</t>
  </si>
  <si>
    <t>Zug</t>
  </si>
  <si>
    <t>Ljubljana-Siska</t>
  </si>
  <si>
    <t>Lérida</t>
  </si>
  <si>
    <t>Mukdahan</t>
  </si>
  <si>
    <t>Erzurum</t>
  </si>
  <si>
    <t>Zakarpats'ka</t>
  </si>
  <si>
    <t>Pecs</t>
  </si>
  <si>
    <t>Michigan</t>
  </si>
  <si>
    <t>Japan</t>
  </si>
  <si>
    <t>JP</t>
  </si>
  <si>
    <t>JPY</t>
  </si>
  <si>
    <t>Kärnten</t>
  </si>
  <si>
    <t>K</t>
  </si>
  <si>
    <t>São Paulo</t>
  </si>
  <si>
    <t>Gansu</t>
  </si>
  <si>
    <t>Eure</t>
  </si>
  <si>
    <t>Khania</t>
  </si>
  <si>
    <t>Derbyshire</t>
  </si>
  <si>
    <t>Andaman and Nicobar Islands</t>
  </si>
  <si>
    <t>Wexford</t>
  </si>
  <si>
    <t>Cremona</t>
  </si>
  <si>
    <t>Kyoto</t>
  </si>
  <si>
    <t>Sonora</t>
  </si>
  <si>
    <t>Alentejo Central</t>
  </si>
  <si>
    <t>Maramures</t>
  </si>
  <si>
    <t>Stavropol Territory</t>
  </si>
  <si>
    <t>Zürich</t>
  </si>
  <si>
    <t>Ljubljana-Vic-Rudnik</t>
  </si>
  <si>
    <t>La Rioja</t>
  </si>
  <si>
    <t>Nakhon Nayok</t>
  </si>
  <si>
    <t>Eskisehir</t>
  </si>
  <si>
    <t>Zaporiz'ka</t>
  </si>
  <si>
    <t>Pest</t>
  </si>
  <si>
    <t>Minnesota</t>
  </si>
  <si>
    <t>Cambodia</t>
  </si>
  <si>
    <t>KH</t>
  </si>
  <si>
    <t>KHR</t>
  </si>
  <si>
    <t>Niederösterreich</t>
  </si>
  <si>
    <t>NOE</t>
  </si>
  <si>
    <t>Tocantins</t>
  </si>
  <si>
    <t>Ningxia</t>
  </si>
  <si>
    <t>Eure-et-Loir</t>
  </si>
  <si>
    <t>Khios</t>
  </si>
  <si>
    <t>Denbighshire</t>
  </si>
  <si>
    <t>Chandigarh</t>
  </si>
  <si>
    <t>Cosenza</t>
  </si>
  <si>
    <t>Osaka</t>
  </si>
  <si>
    <t>Tabasco</t>
  </si>
  <si>
    <t>Baixo Alentejo</t>
  </si>
  <si>
    <t>Mehedinti</t>
  </si>
  <si>
    <t>Khabarovsk Territory</t>
  </si>
  <si>
    <t>Ljutomer</t>
  </si>
  <si>
    <t>Lugo</t>
  </si>
  <si>
    <t>Nakhon Pathom</t>
  </si>
  <si>
    <t>Gaziantep</t>
  </si>
  <si>
    <t>Zhitomirs'ka</t>
  </si>
  <si>
    <t>Somogy</t>
  </si>
  <si>
    <t>Missouri</t>
  </si>
  <si>
    <t>Canada</t>
  </si>
  <si>
    <t>CA</t>
  </si>
  <si>
    <t>CAD</t>
  </si>
  <si>
    <t>Oberösterreich</t>
  </si>
  <si>
    <t>OOE</t>
  </si>
  <si>
    <t>Qinghai</t>
  </si>
  <si>
    <t>Finistère</t>
  </si>
  <si>
    <t>Kikladhes</t>
  </si>
  <si>
    <t>Dumfriesshire</t>
  </si>
  <si>
    <t>Dadra and Nagar Haveli</t>
  </si>
  <si>
    <t>Catania</t>
  </si>
  <si>
    <t>Hyogo</t>
  </si>
  <si>
    <t>Tlaxcala</t>
  </si>
  <si>
    <t>Algarve</t>
  </si>
  <si>
    <t>Mures</t>
  </si>
  <si>
    <t>The Amur Area</t>
  </si>
  <si>
    <t>Logatec</t>
  </si>
  <si>
    <t>Madrid</t>
  </si>
  <si>
    <t>Nakhon Phanom</t>
  </si>
  <si>
    <t>Giresun</t>
  </si>
  <si>
    <t>Sopron</t>
  </si>
  <si>
    <t>Northern Mariana Islands</t>
  </si>
  <si>
    <t>Croatia</t>
  </si>
  <si>
    <t>HR</t>
  </si>
  <si>
    <t>HRK</t>
  </si>
  <si>
    <t>Salzburg</t>
  </si>
  <si>
    <t>S</t>
  </si>
  <si>
    <t>Xinjiang</t>
  </si>
  <si>
    <t>Corse-du-Sud</t>
  </si>
  <si>
    <t>Kilkis</t>
  </si>
  <si>
    <t>Down</t>
  </si>
  <si>
    <t>Daman and Diu</t>
  </si>
  <si>
    <t>Catanzaro</t>
  </si>
  <si>
    <t>Nara</t>
  </si>
  <si>
    <t>Tamaulipas</t>
  </si>
  <si>
    <t>Reg. Aut. dos Açores</t>
  </si>
  <si>
    <t>Neamt</t>
  </si>
  <si>
    <t>The Arkhangelsk Area</t>
  </si>
  <si>
    <t>Maribor</t>
  </si>
  <si>
    <t>Málaga</t>
  </si>
  <si>
    <t>Nakhon Ratchasima</t>
  </si>
  <si>
    <t>Gümüshane</t>
  </si>
  <si>
    <t>Szabolcs-Szat.-Bereg</t>
  </si>
  <si>
    <t>Mississippi</t>
  </si>
  <si>
    <t>Latvia</t>
  </si>
  <si>
    <t>LV</t>
  </si>
  <si>
    <t>LVL</t>
  </si>
  <si>
    <t>Steiermark</t>
  </si>
  <si>
    <t>ST</t>
  </si>
  <si>
    <t>Xizang</t>
  </si>
  <si>
    <t>Corse-du-Nord</t>
  </si>
  <si>
    <t>Korinthia</t>
  </si>
  <si>
    <t>Dorset</t>
  </si>
  <si>
    <t>Delhi</t>
  </si>
  <si>
    <t>Enna</t>
  </si>
  <si>
    <t>Wakayama</t>
  </si>
  <si>
    <t>Veracruz</t>
  </si>
  <si>
    <t>Reg. Aut. da Madeira</t>
  </si>
  <si>
    <t>Olt</t>
  </si>
  <si>
    <t>The Astrakhan Area</t>
  </si>
  <si>
    <t>Metlika</t>
  </si>
  <si>
    <t>Murcia</t>
  </si>
  <si>
    <t>Nakhon Sawan</t>
  </si>
  <si>
    <t>Hakkari</t>
  </si>
  <si>
    <t>Szeged</t>
  </si>
  <si>
    <t>Montana</t>
  </si>
  <si>
    <t>Liechtenstein</t>
  </si>
  <si>
    <t>LI</t>
  </si>
  <si>
    <t>CHF</t>
  </si>
  <si>
    <t>Tirol</t>
  </si>
  <si>
    <t>T</t>
  </si>
  <si>
    <t>Chong Qing</t>
  </si>
  <si>
    <t>Gard</t>
  </si>
  <si>
    <t>Kozani</t>
  </si>
  <si>
    <t>Dunbartonshire</t>
  </si>
  <si>
    <t>Lakshadweep</t>
  </si>
  <si>
    <t>Ferrara</t>
  </si>
  <si>
    <t>Tottori</t>
  </si>
  <si>
    <t>Yucatán</t>
  </si>
  <si>
    <t>Prahova</t>
  </si>
  <si>
    <t>The Belgorod Area</t>
  </si>
  <si>
    <t>Mozirje</t>
  </si>
  <si>
    <t>Navarre</t>
  </si>
  <si>
    <t>Nakhon Si Thammarat</t>
  </si>
  <si>
    <t>Hatay</t>
  </si>
  <si>
    <t>Szekesfehervar</t>
  </si>
  <si>
    <t>North Carolina</t>
  </si>
  <si>
    <t>Lithuania</t>
  </si>
  <si>
    <t>LT</t>
  </si>
  <si>
    <t>LTL</t>
  </si>
  <si>
    <t>Vorarlberg</t>
  </si>
  <si>
    <t>V</t>
  </si>
  <si>
    <t>Garonne (Haute)</t>
  </si>
  <si>
    <t>Laconia</t>
  </si>
  <si>
    <t>Durham</t>
  </si>
  <si>
    <t>Pondicherry</t>
  </si>
  <si>
    <t>Foggia</t>
  </si>
  <si>
    <t>Shimane</t>
  </si>
  <si>
    <t>Zacatecas</t>
  </si>
  <si>
    <t>Salaj</t>
  </si>
  <si>
    <t>The Bryansk Area</t>
  </si>
  <si>
    <t>Murska Sobota</t>
  </si>
  <si>
    <t>Orense</t>
  </si>
  <si>
    <t>Nan</t>
  </si>
  <si>
    <t>Isparta</t>
  </si>
  <si>
    <t>Szolnok</t>
  </si>
  <si>
    <t>North Dakota</t>
  </si>
  <si>
    <t>Luxembourg</t>
  </si>
  <si>
    <t>LU</t>
  </si>
  <si>
    <t>EUR</t>
  </si>
  <si>
    <t>Vienna</t>
  </si>
  <si>
    <t>W</t>
  </si>
  <si>
    <t>Gers</t>
  </si>
  <si>
    <t>Larisa</t>
  </si>
  <si>
    <t>Devon</t>
  </si>
  <si>
    <t>Chhaattisgarh</t>
  </si>
  <si>
    <t>Firenze</t>
  </si>
  <si>
    <t>Okayama</t>
  </si>
  <si>
    <t>Satu Mare</t>
  </si>
  <si>
    <t>The Vladimir Area</t>
  </si>
  <si>
    <t>Nova Gorica</t>
  </si>
  <si>
    <t>Asturias</t>
  </si>
  <si>
    <t>Narathiwat</t>
  </si>
  <si>
    <t>Icel</t>
  </si>
  <si>
    <t>Szombathely</t>
  </si>
  <si>
    <t>Nebraska</t>
  </si>
  <si>
    <t>Malaysia</t>
  </si>
  <si>
    <t>MY</t>
  </si>
  <si>
    <t>MYR</t>
  </si>
  <si>
    <t>Aust Capital Terr</t>
  </si>
  <si>
    <t>ACT</t>
  </si>
  <si>
    <t>Gironde</t>
  </si>
  <si>
    <t>Lasithi</t>
  </si>
  <si>
    <t>East Lothian</t>
  </si>
  <si>
    <t>Jharkhand</t>
  </si>
  <si>
    <t>Forlì</t>
  </si>
  <si>
    <t>Hiroshima</t>
  </si>
  <si>
    <t>Sibiu</t>
  </si>
  <si>
    <t>The Volgograd Area</t>
  </si>
  <si>
    <t>Novo Mesto</t>
  </si>
  <si>
    <t>Palencia</t>
  </si>
  <si>
    <t>Nong Bua Lamphu</t>
  </si>
  <si>
    <t>Istanbul</t>
  </si>
  <si>
    <t>Tatabanya</t>
  </si>
  <si>
    <t>New Hampshire</t>
  </si>
  <si>
    <t>Malta</t>
  </si>
  <si>
    <t>MT</t>
  </si>
  <si>
    <t>EUR</t>
  </si>
  <si>
    <t>New South Wales</t>
  </si>
  <si>
    <t>NSW</t>
  </si>
  <si>
    <t>Hérault</t>
  </si>
  <si>
    <t>Lesvos</t>
  </si>
  <si>
    <t>Essex</t>
  </si>
  <si>
    <t>Uttaranchal</t>
  </si>
  <si>
    <t>Frosinone</t>
  </si>
  <si>
    <t>Yamaguchi</t>
  </si>
  <si>
    <t>Suceava</t>
  </si>
  <si>
    <t>The Vologda Area</t>
  </si>
  <si>
    <t>Ormoz</t>
  </si>
  <si>
    <t>Las Palmas</t>
  </si>
  <si>
    <t>Nong Khai</t>
  </si>
  <si>
    <t>Izmir</t>
  </si>
  <si>
    <t>Tolna</t>
  </si>
  <si>
    <t>New Jersey</t>
  </si>
  <si>
    <t>Morocco</t>
  </si>
  <si>
    <t>MA</t>
  </si>
  <si>
    <t>MAD</t>
  </si>
  <si>
    <t>Northern Territory</t>
  </si>
  <si>
    <t>NT</t>
  </si>
  <si>
    <t>Ille-et-Vilaine</t>
  </si>
  <si>
    <t>Levkas</t>
  </si>
  <si>
    <t>Fife</t>
  </si>
  <si>
    <t>Genova</t>
  </si>
  <si>
    <t>Tokushima</t>
  </si>
  <si>
    <t>Teleorman</t>
  </si>
  <si>
    <t>The Voronezh Area</t>
  </si>
  <si>
    <t>Pesnica</t>
  </si>
  <si>
    <t>Pontevedra</t>
  </si>
  <si>
    <t>Nonthaburi</t>
  </si>
  <si>
    <t>Kars</t>
  </si>
  <si>
    <t>Vas</t>
  </si>
  <si>
    <t>New Mexico</t>
  </si>
  <si>
    <t>Macedonia</t>
  </si>
  <si>
    <t>MK</t>
  </si>
  <si>
    <t>MKD</t>
  </si>
  <si>
    <t>Queensland</t>
  </si>
  <si>
    <t>QLD</t>
  </si>
  <si>
    <t>Indre</t>
  </si>
  <si>
    <t>Magnisia</t>
  </si>
  <si>
    <t>Flintshire</t>
  </si>
  <si>
    <t>Gorizia</t>
  </si>
  <si>
    <t>Kagawa</t>
  </si>
  <si>
    <t>Timis</t>
  </si>
  <si>
    <t>The Ivanovo Area</t>
  </si>
  <si>
    <t>Piran</t>
  </si>
  <si>
    <t>Salamanca</t>
  </si>
  <si>
    <t>Pathum Thani</t>
  </si>
  <si>
    <t>Kastamonu</t>
  </si>
  <si>
    <t>Veszprem</t>
  </si>
  <si>
    <t>Nevada</t>
  </si>
  <si>
    <t>Mexico</t>
  </si>
  <si>
    <t>MX</t>
  </si>
  <si>
    <t>MXN</t>
  </si>
  <si>
    <t>South Australia</t>
  </si>
  <si>
    <t>SA</t>
  </si>
  <si>
    <t>Indre-et-Loire</t>
  </si>
  <si>
    <t>Messinia</t>
  </si>
  <si>
    <t>Fermanagh</t>
  </si>
  <si>
    <t>Grosseto</t>
  </si>
  <si>
    <t>Ehime</t>
  </si>
  <si>
    <t>Tulcea</t>
  </si>
  <si>
    <t>The Irkutsk Area</t>
  </si>
  <si>
    <t>Postojna</t>
  </si>
  <si>
    <t>Sta. Cruz Tenerife</t>
  </si>
  <si>
    <t>Pattani</t>
  </si>
  <si>
    <t>Kayseri</t>
  </si>
  <si>
    <t>Zala</t>
  </si>
  <si>
    <t>New York</t>
  </si>
  <si>
    <t>Moldova</t>
  </si>
  <si>
    <t>MD</t>
  </si>
  <si>
    <t>MDL</t>
  </si>
  <si>
    <t>Tasmania</t>
  </si>
  <si>
    <t>TAS</t>
  </si>
  <si>
    <t>Isère</t>
  </si>
  <si>
    <t>Pella</t>
  </si>
  <si>
    <t>Gloucestershire</t>
  </si>
  <si>
    <t>Imperia</t>
  </si>
  <si>
    <t>Kochi</t>
  </si>
  <si>
    <t>Vaslui</t>
  </si>
  <si>
    <t>The Kaliningrad Area</t>
  </si>
  <si>
    <t>Ptuj</t>
  </si>
  <si>
    <t>Cantabria</t>
  </si>
  <si>
    <t>Phangnga</t>
  </si>
  <si>
    <t>Kirklareli</t>
  </si>
  <si>
    <t>Zalaegerszeg</t>
  </si>
  <si>
    <t>Ohio</t>
  </si>
  <si>
    <t>Monaco</t>
  </si>
  <si>
    <t>MC</t>
  </si>
  <si>
    <t>EUR</t>
  </si>
  <si>
    <t>Victoria</t>
  </si>
  <si>
    <t>VIC</t>
  </si>
  <si>
    <t>Jura</t>
  </si>
  <si>
    <t>Pieria</t>
  </si>
  <si>
    <t>Hampshire</t>
  </si>
  <si>
    <t>Isernia</t>
  </si>
  <si>
    <t>Fukuoka</t>
  </si>
  <si>
    <t>Vilcea</t>
  </si>
  <si>
    <t>The Kaluga Area</t>
  </si>
  <si>
    <t>Radlje Ob Dravi</t>
  </si>
  <si>
    <t>Segovia</t>
  </si>
  <si>
    <t>Phatthalung</t>
  </si>
  <si>
    <t>Kirshehir</t>
  </si>
  <si>
    <t>Oklahoma</t>
  </si>
  <si>
    <t>Montenegro</t>
  </si>
  <si>
    <t>ME</t>
  </si>
  <si>
    <t>EUR</t>
  </si>
  <si>
    <t>West Australia</t>
  </si>
  <si>
    <t>WA</t>
  </si>
  <si>
    <t>Landes</t>
  </si>
  <si>
    <t>Piraievs</t>
  </si>
  <si>
    <t>Hertfordshire</t>
  </si>
  <si>
    <t>Crotone</t>
  </si>
  <si>
    <t>Saga</t>
  </si>
  <si>
    <t>Vrancea</t>
  </si>
  <si>
    <t>The Kamchatka Area</t>
  </si>
  <si>
    <t>Radovljica</t>
  </si>
  <si>
    <t>Seville</t>
  </si>
  <si>
    <t>Phayao</t>
  </si>
  <si>
    <t>Kocaeli</t>
  </si>
  <si>
    <t>Oregon</t>
  </si>
  <si>
    <t>New Zealand</t>
  </si>
  <si>
    <t>NZ</t>
  </si>
  <si>
    <t>NZD</t>
  </si>
  <si>
    <t>Antwerpen</t>
  </si>
  <si>
    <t>01</t>
  </si>
  <si>
    <t>Loir-et-Cher</t>
  </si>
  <si>
    <t>Preveza</t>
  </si>
  <si>
    <t>Huntingdonshire</t>
  </si>
  <si>
    <t>Lecco</t>
  </si>
  <si>
    <t>Nagasaki</t>
  </si>
  <si>
    <t>The Kemerovo Area</t>
  </si>
  <si>
    <t>Ravne Na Koroskem</t>
  </si>
  <si>
    <t>Soria</t>
  </si>
  <si>
    <t>Phetchabun</t>
  </si>
  <si>
    <t>Konya</t>
  </si>
  <si>
    <t>Pennsylvania</t>
  </si>
  <si>
    <t>Netherlands</t>
  </si>
  <si>
    <t>NL</t>
  </si>
  <si>
    <t>EUR</t>
  </si>
  <si>
    <t>Brabant</t>
  </si>
  <si>
    <t>02</t>
  </si>
  <si>
    <t>Loire</t>
  </si>
  <si>
    <t>Rethimni</t>
  </si>
  <si>
    <t>Herefd. and Worcest.</t>
  </si>
  <si>
    <t>Lecce</t>
  </si>
  <si>
    <t>Kumamoto</t>
  </si>
  <si>
    <t>The Kirov Area</t>
  </si>
  <si>
    <t>Ribnica</t>
  </si>
  <si>
    <t>Tarragona</t>
  </si>
  <si>
    <t>Phetchaburi</t>
  </si>
  <si>
    <t>Kütahya</t>
  </si>
  <si>
    <t>Puerto Rico</t>
  </si>
  <si>
    <t>Norway</t>
  </si>
  <si>
    <t>NO</t>
  </si>
  <si>
    <t>NEK</t>
  </si>
  <si>
    <t>Hainaut</t>
  </si>
  <si>
    <t>03</t>
  </si>
  <si>
    <t>Loire (Haute)</t>
  </si>
  <si>
    <t>Rodhopi</t>
  </si>
  <si>
    <t>Invernesshire</t>
  </si>
  <si>
    <t>Livorno</t>
  </si>
  <si>
    <t>Oita</t>
  </si>
  <si>
    <t>The Kostroma Area</t>
  </si>
  <si>
    <t>Ruse</t>
  </si>
  <si>
    <t>Teruel</t>
  </si>
  <si>
    <t>Phichit</t>
  </si>
  <si>
    <t>Malatya</t>
  </si>
  <si>
    <t>Rhode Island</t>
  </si>
  <si>
    <t>Austria</t>
  </si>
  <si>
    <t>AT</t>
  </si>
  <si>
    <t>EUR</t>
  </si>
  <si>
    <t>Liege</t>
  </si>
  <si>
    <t>04</t>
  </si>
  <si>
    <t>Loire-Atlantique</t>
  </si>
  <si>
    <t>Samos</t>
  </si>
  <si>
    <t>Isle of Wight</t>
  </si>
  <si>
    <t>Lodi</t>
  </si>
  <si>
    <t>Miyazaki</t>
  </si>
  <si>
    <t>The Kurgan Area</t>
  </si>
  <si>
    <t>Sentjur Pri Celju</t>
  </si>
  <si>
    <t>Toledo</t>
  </si>
  <si>
    <t>Phitsanulok</t>
  </si>
  <si>
    <t>Manisa</t>
  </si>
  <si>
    <t>South Carolina</t>
  </si>
  <si>
    <t>Pakistan</t>
  </si>
  <si>
    <t>PK</t>
  </si>
  <si>
    <t>PKR</t>
  </si>
  <si>
    <t>Limburg</t>
  </si>
  <si>
    <t>05</t>
  </si>
  <si>
    <t>Loiret</t>
  </si>
  <si>
    <t>Serrai</t>
  </si>
  <si>
    <t>Kent</t>
  </si>
  <si>
    <t>Latina</t>
  </si>
  <si>
    <t>Kagoshima</t>
  </si>
  <si>
    <t>The Kursk Area</t>
  </si>
  <si>
    <t>Sevnica</t>
  </si>
  <si>
    <t>Valencia</t>
  </si>
  <si>
    <t>Phra Nakhon Si Ayut.</t>
  </si>
  <si>
    <t>K.Marash</t>
  </si>
  <si>
    <t>South Dakota</t>
  </si>
  <si>
    <t>Philippines</t>
  </si>
  <si>
    <t>PH</t>
  </si>
  <si>
    <t>PHP</t>
  </si>
  <si>
    <t>Luxembourg</t>
  </si>
  <si>
    <t>06</t>
  </si>
  <si>
    <t>Lot</t>
  </si>
  <si>
    <t>Thesprotia</t>
  </si>
  <si>
    <t>Kincardineshire</t>
  </si>
  <si>
    <t>Lucca</t>
  </si>
  <si>
    <t>Okinawa</t>
  </si>
  <si>
    <t>The Leningrad Area</t>
  </si>
  <si>
    <t>Sezana</t>
  </si>
  <si>
    <t>Valladolid</t>
  </si>
  <si>
    <t>Phrae</t>
  </si>
  <si>
    <t>Mardin</t>
  </si>
  <si>
    <t>Tennessee</t>
  </si>
  <si>
    <t>Poland</t>
  </si>
  <si>
    <t>PL</t>
  </si>
  <si>
    <t>PLN</t>
  </si>
  <si>
    <t>Namur</t>
  </si>
  <si>
    <t>07</t>
  </si>
  <si>
    <t>Lot-et-Garonne</t>
  </si>
  <si>
    <t>Thessaloniki</t>
  </si>
  <si>
    <t>Kirkcudbrightshire</t>
  </si>
  <si>
    <t>Macerata</t>
  </si>
  <si>
    <t>The Lipetsk Area</t>
  </si>
  <si>
    <t>Skofja Loka</t>
  </si>
  <si>
    <t>Vizcaya</t>
  </si>
  <si>
    <t>Phuket</t>
  </si>
  <si>
    <t>Mugla</t>
  </si>
  <si>
    <t>Texas</t>
  </si>
  <si>
    <t>Portugal</t>
  </si>
  <si>
    <t>PT</t>
  </si>
  <si>
    <t>EUR</t>
  </si>
  <si>
    <t>Oost-Vlaanderen</t>
  </si>
  <si>
    <t>08</t>
  </si>
  <si>
    <t>Lozère</t>
  </si>
  <si>
    <t>Trikala</t>
  </si>
  <si>
    <t>Kinross-shire</t>
  </si>
  <si>
    <t>Messina</t>
  </si>
  <si>
    <t>The Magadan Area</t>
  </si>
  <si>
    <t>Slovenj Gradec</t>
  </si>
  <si>
    <t>Zamora</t>
  </si>
  <si>
    <t>Prachin Buri</t>
  </si>
  <si>
    <t>Mush</t>
  </si>
  <si>
    <t>Utah</t>
  </si>
  <si>
    <t>Romania</t>
  </si>
  <si>
    <t>RO</t>
  </si>
  <si>
    <t>RON</t>
  </si>
  <si>
    <t>West-Vlaanderen</t>
  </si>
  <si>
    <t>09</t>
  </si>
  <si>
    <t>Maine-et-Loire</t>
  </si>
  <si>
    <t>Voiotia</t>
  </si>
  <si>
    <t>Lancashire</t>
  </si>
  <si>
    <t>Milano</t>
  </si>
  <si>
    <t>The Moscow Area</t>
  </si>
  <si>
    <t>Slovenska Bistrica</t>
  </si>
  <si>
    <t>Zaragoza</t>
  </si>
  <si>
    <t>Nevshehir</t>
  </si>
  <si>
    <t>Virginia</t>
  </si>
  <si>
    <t>Russia</t>
  </si>
  <si>
    <t>RU</t>
  </si>
  <si>
    <t>RUB</t>
  </si>
  <si>
    <t>Burgas</t>
  </si>
  <si>
    <t>01</t>
  </si>
  <si>
    <t>Manche</t>
  </si>
  <si>
    <t>Xanthi</t>
  </si>
  <si>
    <t>Londonderry</t>
  </si>
  <si>
    <t>Mantova</t>
  </si>
  <si>
    <t>The Murmansk Area</t>
  </si>
  <si>
    <t>Slovenske Konjice</t>
  </si>
  <si>
    <t>Nigde</t>
  </si>
  <si>
    <t>Virgin Islands</t>
  </si>
  <si>
    <t>Saudi Arabia</t>
  </si>
  <si>
    <t>SA</t>
  </si>
  <si>
    <t>SAR</t>
  </si>
  <si>
    <t>Grad Sofiya</t>
  </si>
  <si>
    <t>02</t>
  </si>
  <si>
    <t>Marne</t>
  </si>
  <si>
    <t>Zakinthos</t>
  </si>
  <si>
    <t>Leicestershire</t>
  </si>
  <si>
    <t>Modena</t>
  </si>
  <si>
    <t>The Nizhniy Novgorod</t>
  </si>
  <si>
    <t>Smarje Pri Jelsah</t>
  </si>
  <si>
    <t>Ordu</t>
  </si>
  <si>
    <t>Vermont</t>
  </si>
  <si>
    <t>Sweden</t>
  </si>
  <si>
    <t>SE</t>
  </si>
  <si>
    <t>SEK</t>
  </si>
  <si>
    <t>Khaskovo</t>
  </si>
  <si>
    <t>03</t>
  </si>
  <si>
    <t>Marne (Haute)</t>
  </si>
  <si>
    <t>Lincolnshire</t>
  </si>
  <si>
    <t>Massa Carrara</t>
  </si>
  <si>
    <t>The Novgorod Area</t>
  </si>
  <si>
    <t>Tolmin</t>
  </si>
  <si>
    <t>Rize</t>
  </si>
  <si>
    <t>Washington</t>
  </si>
  <si>
    <t>Switzerland</t>
  </si>
  <si>
    <t>CH</t>
  </si>
  <si>
    <t>CHF</t>
  </si>
  <si>
    <t>Lovech</t>
  </si>
  <si>
    <t>04</t>
  </si>
  <si>
    <t>Mayenne</t>
  </si>
  <si>
    <t>Lanarkshire</t>
  </si>
  <si>
    <t>Matera</t>
  </si>
  <si>
    <t>The Novosibirsk Area</t>
  </si>
  <si>
    <t>Trbovlje</t>
  </si>
  <si>
    <t>Sakarya</t>
  </si>
  <si>
    <t>Wisconsin</t>
  </si>
  <si>
    <t>Serbia</t>
  </si>
  <si>
    <t>RS</t>
  </si>
  <si>
    <t>RSD</t>
  </si>
  <si>
    <t>Montana</t>
  </si>
  <si>
    <t>05</t>
  </si>
  <si>
    <t>Meurthe-et-Moselle</t>
  </si>
  <si>
    <t>Midlothian</t>
  </si>
  <si>
    <t>Napoli</t>
  </si>
  <si>
    <t>The Omsk Area</t>
  </si>
  <si>
    <t>Trebnje</t>
  </si>
  <si>
    <t>Samsun</t>
  </si>
  <si>
    <t>West Virginia</t>
  </si>
  <si>
    <t>Singapore</t>
  </si>
  <si>
    <t>SG</t>
  </si>
  <si>
    <t>SGD</t>
  </si>
  <si>
    <t>Plovdiv</t>
  </si>
  <si>
    <t>06</t>
  </si>
  <si>
    <t>Meuse</t>
  </si>
  <si>
    <t>Merioneth</t>
  </si>
  <si>
    <t>Novara</t>
  </si>
  <si>
    <t>The Orenburg Area</t>
  </si>
  <si>
    <t>Trzic</t>
  </si>
  <si>
    <t>Siirt</t>
  </si>
  <si>
    <t>Wyoming</t>
  </si>
  <si>
    <t>Slovakia</t>
  </si>
  <si>
    <t>SK</t>
  </si>
  <si>
    <t>EUR</t>
  </si>
  <si>
    <t>Ruse</t>
  </si>
  <si>
    <t>07</t>
  </si>
  <si>
    <t>Morbihan</t>
  </si>
  <si>
    <t>Mid Glamorgan</t>
  </si>
  <si>
    <t>Nuoro</t>
  </si>
  <si>
    <t>The Oryol Area</t>
  </si>
  <si>
    <t>Velenje</t>
  </si>
  <si>
    <t>Sinop</t>
  </si>
  <si>
    <t>Slovenia</t>
  </si>
  <si>
    <t>SI</t>
  </si>
  <si>
    <t>EUR</t>
  </si>
  <si>
    <t>Sofiya</t>
  </si>
  <si>
    <t>08</t>
  </si>
  <si>
    <t>Moselle</t>
  </si>
  <si>
    <t>Monmouthshire</t>
  </si>
  <si>
    <t>Oristano</t>
  </si>
  <si>
    <t>The Penza Area</t>
  </si>
  <si>
    <t>Vrhnika</t>
  </si>
  <si>
    <t>Sivas</t>
  </si>
  <si>
    <t>Spain</t>
  </si>
  <si>
    <t>ES</t>
  </si>
  <si>
    <t>EUR</t>
  </si>
  <si>
    <t>Varna</t>
  </si>
  <si>
    <t>09</t>
  </si>
  <si>
    <t>Nièvre</t>
  </si>
  <si>
    <t>Morayshire</t>
  </si>
  <si>
    <t>Palermo</t>
  </si>
  <si>
    <t>The Perm Area</t>
  </si>
  <si>
    <t>Zagorje Ob Savi</t>
  </si>
  <si>
    <t>Tekirdag</t>
  </si>
  <si>
    <t>South Africa</t>
  </si>
  <si>
    <t>ZA</t>
  </si>
  <si>
    <t>ZAR</t>
  </si>
  <si>
    <t>Acre</t>
  </si>
  <si>
    <t>AC</t>
  </si>
  <si>
    <t>Nord</t>
  </si>
  <si>
    <t>Montgomeryshire</t>
  </si>
  <si>
    <t>Piacenza</t>
  </si>
  <si>
    <t>The Pskov Area</t>
  </si>
  <si>
    <t>Zalec</t>
  </si>
  <si>
    <t>Tokat</t>
  </si>
  <si>
    <t>South Korea</t>
  </si>
  <si>
    <t>KR</t>
  </si>
  <si>
    <t>KRW</t>
  </si>
  <si>
    <t>Alagoas</t>
  </si>
  <si>
    <t>AL</t>
  </si>
  <si>
    <t>Oise</t>
  </si>
  <si>
    <t>Middlesex</t>
  </si>
  <si>
    <t>Padova</t>
  </si>
  <si>
    <t>The Rostov Area</t>
  </si>
  <si>
    <t>Trabzon</t>
  </si>
  <si>
    <t>Taiwan</t>
  </si>
  <si>
    <t>TW</t>
  </si>
  <si>
    <t>TWD</t>
  </si>
  <si>
    <t>Amazonas</t>
  </si>
  <si>
    <t>AM</t>
  </si>
  <si>
    <t>Orne</t>
  </si>
  <si>
    <t>Northamptonshire</t>
  </si>
  <si>
    <t>Pescara</t>
  </si>
  <si>
    <t>The Ryazan Area</t>
  </si>
  <si>
    <t>Tunceli</t>
  </si>
  <si>
    <t>Thailand</t>
  </si>
  <si>
    <t>TH</t>
  </si>
  <si>
    <t>THB</t>
  </si>
  <si>
    <t>Amapá</t>
  </si>
  <si>
    <t>AP</t>
  </si>
  <si>
    <t>Pas-de-Calais</t>
  </si>
  <si>
    <t>Norfolk</t>
  </si>
  <si>
    <t>Perugia</t>
  </si>
  <si>
    <t>The Samara Area</t>
  </si>
  <si>
    <t>Shanliurfa</t>
  </si>
  <si>
    <t>Czech Republic</t>
  </si>
  <si>
    <t>CZ</t>
  </si>
  <si>
    <t>CZK</t>
  </si>
  <si>
    <t>Bahia</t>
  </si>
  <si>
    <t>BA</t>
  </si>
  <si>
    <t>Puy-de-Dôme</t>
  </si>
  <si>
    <t>Nairnshire</t>
  </si>
  <si>
    <t>Pisa</t>
  </si>
  <si>
    <t>The Saratov Area</t>
  </si>
  <si>
    <t>Ushak</t>
  </si>
  <si>
    <t>Tunisia</t>
  </si>
  <si>
    <t>TN</t>
  </si>
  <si>
    <t>TND</t>
  </si>
  <si>
    <t>Ceará</t>
  </si>
  <si>
    <t>CE</t>
  </si>
  <si>
    <t>Pyrénées-Atlantiques</t>
  </si>
  <si>
    <t>Nottinghamshire</t>
  </si>
  <si>
    <t>Pordenone</t>
  </si>
  <si>
    <t>The Sakhalin Area</t>
  </si>
  <si>
    <t>Van</t>
  </si>
  <si>
    <t>Turkey</t>
  </si>
  <si>
    <t>TR</t>
  </si>
  <si>
    <t>TRY</t>
  </si>
  <si>
    <t>Brasília</t>
  </si>
  <si>
    <t>DF</t>
  </si>
  <si>
    <t>Pyrénées (Hautes)</t>
  </si>
  <si>
    <t>Northumberland</t>
  </si>
  <si>
    <t>Prato</t>
  </si>
  <si>
    <t>The Sverdlovsk Area</t>
  </si>
  <si>
    <t>Yozgat</t>
  </si>
  <si>
    <t>Ukraine</t>
  </si>
  <si>
    <t>UA</t>
  </si>
  <si>
    <t>UAH</t>
  </si>
  <si>
    <t>Espírito Santo</t>
  </si>
  <si>
    <t>ES</t>
  </si>
  <si>
    <t>Pyrénées-Orientales</t>
  </si>
  <si>
    <t>Orkney</t>
  </si>
  <si>
    <t>Parma</t>
  </si>
  <si>
    <t>The Smolensk Area</t>
  </si>
  <si>
    <t>Zonguldak</t>
  </si>
  <si>
    <t>Hungary</t>
  </si>
  <si>
    <t>HU</t>
  </si>
  <si>
    <t>HUF</t>
  </si>
  <si>
    <t>Goiás</t>
  </si>
  <si>
    <t>GO</t>
  </si>
  <si>
    <t>Rhin (Bas)</t>
  </si>
  <si>
    <t>Oxfordshire</t>
  </si>
  <si>
    <t>Pesaro</t>
  </si>
  <si>
    <t>The Tambov Area</t>
  </si>
  <si>
    <t>Aksaray</t>
  </si>
  <si>
    <t>Uruguay</t>
  </si>
  <si>
    <t>UY</t>
  </si>
  <si>
    <t>UYU</t>
  </si>
  <si>
    <t>Maranhão</t>
  </si>
  <si>
    <t>MA</t>
  </si>
  <si>
    <t>Rhin (Haut)</t>
  </si>
  <si>
    <t>Peeblesshire</t>
  </si>
  <si>
    <t>Pistoia</t>
  </si>
  <si>
    <t>The Tver Area</t>
  </si>
  <si>
    <t>Bayburt</t>
  </si>
  <si>
    <t>USA</t>
  </si>
  <si>
    <t>US</t>
  </si>
  <si>
    <t>USD</t>
  </si>
  <si>
    <t>Minas Gerais</t>
  </si>
  <si>
    <t>MG</t>
  </si>
  <si>
    <t>Rhône</t>
  </si>
  <si>
    <t>Pembrokeshire</t>
  </si>
  <si>
    <t>Pesaro-Urbino</t>
  </si>
  <si>
    <t>The Tomsk Area</t>
  </si>
  <si>
    <t>Karaman</t>
  </si>
  <si>
    <t>Vatican City</t>
  </si>
  <si>
    <t>VA</t>
  </si>
  <si>
    <t>EUR</t>
  </si>
  <si>
    <t>Mato Grosso do Sul</t>
  </si>
  <si>
    <t>MS</t>
  </si>
  <si>
    <t>Saône (Haute)</t>
  </si>
  <si>
    <t>Perthshire</t>
  </si>
  <si>
    <t>Pavia</t>
  </si>
  <si>
    <t>The Tula Area</t>
  </si>
  <si>
    <t>Kirikkale</t>
  </si>
  <si>
    <t>Venezuela</t>
  </si>
  <si>
    <t>VE</t>
  </si>
  <si>
    <t>VEF</t>
  </si>
  <si>
    <t>Mato Grosso</t>
  </si>
  <si>
    <t>MT</t>
  </si>
  <si>
    <t>Saône-et-Loire</t>
  </si>
  <si>
    <t>Radnorshire</t>
  </si>
  <si>
    <t>Potenza</t>
  </si>
  <si>
    <t>The Tyumen Area</t>
  </si>
  <si>
    <t>Batman</t>
  </si>
  <si>
    <t>Vietnam</t>
  </si>
  <si>
    <t>VN</t>
  </si>
  <si>
    <t>VND</t>
  </si>
  <si>
    <t>Pará</t>
  </si>
  <si>
    <t>PA</t>
  </si>
  <si>
    <t>Sarthe</t>
  </si>
  <si>
    <t>Renfrewshire</t>
  </si>
  <si>
    <t>Ravenna</t>
  </si>
  <si>
    <t>The Ulyanovsk Area</t>
  </si>
  <si>
    <t>Shirnak</t>
  </si>
  <si>
    <t>Belarus</t>
  </si>
  <si>
    <t>BY</t>
  </si>
  <si>
    <t>BYR</t>
  </si>
  <si>
    <t>Paraíba</t>
  </si>
  <si>
    <t>PB</t>
  </si>
  <si>
    <t>Savoie</t>
  </si>
  <si>
    <t>Ross-shire</t>
  </si>
  <si>
    <t>Reggio Calabria</t>
  </si>
  <si>
    <t>The Chelyabinsk Area</t>
  </si>
  <si>
    <t>Bartin</t>
  </si>
  <si>
    <t>Cyprus</t>
  </si>
  <si>
    <t>CY</t>
  </si>
  <si>
    <t>EUR</t>
  </si>
  <si>
    <t>Pernambuco</t>
  </si>
  <si>
    <t>PE</t>
  </si>
  <si>
    <t>Savoie (Haute)</t>
  </si>
  <si>
    <t>Rutland</t>
  </si>
  <si>
    <t>Reggio Emilia</t>
  </si>
  <si>
    <t>The Chita Area</t>
  </si>
  <si>
    <t>Ardahan</t>
  </si>
  <si>
    <t>Another country</t>
  </si>
  <si>
    <t>xx</t>
  </si>
  <si>
    <t>Piauí</t>
  </si>
  <si>
    <t>PI</t>
  </si>
  <si>
    <t>Paris</t>
  </si>
  <si>
    <t>Roxburghshire</t>
  </si>
  <si>
    <t>Ragusa</t>
  </si>
  <si>
    <t>The Yaroslavl Area</t>
  </si>
  <si>
    <t>Igdir</t>
  </si>
  <si>
    <t>Another country</t>
  </si>
  <si>
    <t>yy</t>
  </si>
  <si>
    <t>Paraná</t>
  </si>
  <si>
    <t>PR</t>
  </si>
  <si>
    <t>Seine-Maritime</t>
  </si>
  <si>
    <t>East Sussex</t>
  </si>
  <si>
    <t>Rieti</t>
  </si>
  <si>
    <t>c.Moscow</t>
  </si>
  <si>
    <t>Yalova</t>
  </si>
  <si>
    <t>Another country</t>
  </si>
  <si>
    <t>zz</t>
  </si>
  <si>
    <t>Rio de Janeiro</t>
  </si>
  <si>
    <t>RJ</t>
  </si>
  <si>
    <t>Seine-et-Marne</t>
  </si>
  <si>
    <t>Selkirkshire</t>
  </si>
  <si>
    <t>Roma</t>
  </si>
  <si>
    <t>c.St-Peterburg</t>
  </si>
  <si>
    <t>Rio Grande do Norte</t>
  </si>
  <si>
    <t>RN</t>
  </si>
  <si>
    <t>Yvelines</t>
  </si>
  <si>
    <t>South Glamorgan</t>
  </si>
  <si>
    <t>Rimini</t>
  </si>
  <si>
    <t>The Jewish Auton. area</t>
  </si>
  <si>
    <t>Rondônia</t>
  </si>
  <si>
    <t>RO</t>
  </si>
  <si>
    <t>Sèvres (Deux)</t>
  </si>
  <si>
    <t>Shropshire</t>
  </si>
  <si>
    <t>Rovigo</t>
  </si>
  <si>
    <t>Aginsk Buryat Aut.di.</t>
  </si>
  <si>
    <t>Roraima</t>
  </si>
  <si>
    <t>RR</t>
  </si>
  <si>
    <t>Somme</t>
  </si>
  <si>
    <t>Suffolk</t>
  </si>
  <si>
    <t>Rovigo</t>
  </si>
  <si>
    <t>Komy Permjats.Aut.di.</t>
  </si>
  <si>
    <t>Rio Grande do Sul</t>
  </si>
  <si>
    <t>RS</t>
  </si>
  <si>
    <t>Tarn</t>
  </si>
  <si>
    <t>Shetland</t>
  </si>
  <si>
    <t>Salerno</t>
  </si>
  <si>
    <t>Korjacs Auton.distri.</t>
  </si>
  <si>
    <t>Santa Catarina</t>
  </si>
  <si>
    <t>SC</t>
  </si>
  <si>
    <t>Tarn-et-Garonne</t>
  </si>
  <si>
    <t>Somerset</t>
  </si>
  <si>
    <t>Siena</t>
  </si>
  <si>
    <t>Nenekchky Auton.dist.</t>
  </si>
  <si>
    <t>Sergipe</t>
  </si>
  <si>
    <t>SE</t>
  </si>
  <si>
    <t>Var</t>
  </si>
  <si>
    <t>Staffordshire</t>
  </si>
  <si>
    <t>Sondrio</t>
  </si>
  <si>
    <t>The Taymir Auton.dist.</t>
  </si>
  <si>
    <t>São Paulo</t>
  </si>
  <si>
    <t>SP</t>
  </si>
  <si>
    <t>Vaucluse</t>
  </si>
  <si>
    <t>Sutherland</t>
  </si>
  <si>
    <t>La Spezia</t>
  </si>
  <si>
    <t>Ust-Ordinsky Buryat</t>
  </si>
  <si>
    <t>Tocantins</t>
  </si>
  <si>
    <t>TO</t>
  </si>
  <si>
    <t>Vendée</t>
  </si>
  <si>
    <t>Stirlingshire</t>
  </si>
  <si>
    <t>Syracuse</t>
  </si>
  <si>
    <t>Chanti-Mansyjsky Aut</t>
  </si>
  <si>
    <t>Alberta</t>
  </si>
  <si>
    <t>AB</t>
  </si>
  <si>
    <t>Vienne</t>
  </si>
  <si>
    <t>West Sussex</t>
  </si>
  <si>
    <t>Sassari</t>
  </si>
  <si>
    <t>Chukotka Auton. dist.</t>
  </si>
  <si>
    <t>British Columbia</t>
  </si>
  <si>
    <t>BC</t>
  </si>
  <si>
    <t>Vienne (Haute)</t>
  </si>
  <si>
    <t>Surrey</t>
  </si>
  <si>
    <t>Savona</t>
  </si>
  <si>
    <t>Evensky Auton.dist.</t>
  </si>
  <si>
    <t>Manitoba</t>
  </si>
  <si>
    <t>MB</t>
  </si>
  <si>
    <t>Vosges</t>
  </si>
  <si>
    <t>Tyrone</t>
  </si>
  <si>
    <t>Taranto</t>
  </si>
  <si>
    <t>Jamalo-Nenekchky Aut.</t>
  </si>
  <si>
    <t>New Brunswick</t>
  </si>
  <si>
    <t>NB</t>
  </si>
  <si>
    <t>Yonne</t>
  </si>
  <si>
    <t>Warwickshire</t>
  </si>
  <si>
    <t>Teramo</t>
  </si>
  <si>
    <t>New Foundland/Labr.</t>
  </si>
  <si>
    <t>NL</t>
  </si>
  <si>
    <t>Territ.-de-Belfort</t>
  </si>
  <si>
    <t>Worcestershire</t>
  </si>
  <si>
    <t>Trent</t>
  </si>
  <si>
    <t>Nova Scotia</t>
  </si>
  <si>
    <t>NS</t>
  </si>
  <si>
    <t>Essonne</t>
  </si>
  <si>
    <t>Westmorland</t>
  </si>
  <si>
    <t>Torino</t>
  </si>
  <si>
    <t>Northwest Terr.</t>
  </si>
  <si>
    <t>NT</t>
  </si>
  <si>
    <t>Hauts-de-Seine</t>
  </si>
  <si>
    <t>West Glamorgan</t>
  </si>
  <si>
    <t>Trapani</t>
  </si>
  <si>
    <t>Nunavut</t>
  </si>
  <si>
    <t>NU</t>
  </si>
  <si>
    <t>Seine-Saint-Denis</t>
  </si>
  <si>
    <t>Wiltshire</t>
  </si>
  <si>
    <t>Terni</t>
  </si>
  <si>
    <t>Ontario</t>
  </si>
  <si>
    <t>ON</t>
  </si>
  <si>
    <t>Val-de-Marne</t>
  </si>
  <si>
    <t>West Lothian</t>
  </si>
  <si>
    <t>Trieste</t>
  </si>
  <si>
    <t>Prince Edward Island</t>
  </si>
  <si>
    <t>PE</t>
  </si>
  <si>
    <t>Val d'Oise</t>
  </si>
  <si>
    <t>Wigtownshire</t>
  </si>
  <si>
    <t>Treviso</t>
  </si>
  <si>
    <t>Quebec</t>
  </si>
  <si>
    <t>QC</t>
  </si>
  <si>
    <t>D.O.M.-T.O.M.</t>
  </si>
  <si>
    <t>North Yorkshire</t>
  </si>
  <si>
    <t>Udine</t>
  </si>
  <si>
    <t>Saskatchewan</t>
  </si>
  <si>
    <t>SK</t>
  </si>
  <si>
    <t>Guadeloupe</t>
  </si>
  <si>
    <t>South Yorkshire</t>
  </si>
  <si>
    <t>Varese</t>
  </si>
  <si>
    <t>Yukon Territory</t>
  </si>
  <si>
    <t>YT</t>
  </si>
  <si>
    <t>Martinique</t>
  </si>
  <si>
    <t>West Yorkshire</t>
  </si>
  <si>
    <t>Vercelli</t>
  </si>
  <si>
    <t>Aargau</t>
  </si>
  <si>
    <t>AG</t>
  </si>
  <si>
    <t>Guyana</t>
  </si>
  <si>
    <t>Venice</t>
  </si>
  <si>
    <t>Inner-Rhoden</t>
  </si>
  <si>
    <t>AI</t>
  </si>
  <si>
    <t>Réunion</t>
  </si>
  <si>
    <t>Vicenza</t>
  </si>
  <si>
    <t>Ausser-Rhoden</t>
  </si>
  <si>
    <t>AR</t>
  </si>
  <si>
    <t>Saint-Pierre-et-Miq.</t>
  </si>
  <si>
    <t>Verona</t>
  </si>
  <si>
    <t>Bern</t>
  </si>
  <si>
    <t>BE</t>
  </si>
  <si>
    <t>Wallis-et-Futuna</t>
  </si>
  <si>
    <t>Viterbo</t>
  </si>
  <si>
    <t>Basel Land</t>
  </si>
  <si>
    <t>BL</t>
  </si>
  <si>
    <t>Hors-France</t>
  </si>
  <si>
    <t>Vibo Valentia</t>
  </si>
  <si>
    <t>Basel Stadt</t>
  </si>
  <si>
    <t>BS</t>
  </si>
  <si>
    <t>Fribourg</t>
  </si>
  <si>
    <t>FR</t>
  </si>
  <si>
    <t>Geneve</t>
  </si>
  <si>
    <t>GE</t>
  </si>
  <si>
    <t>Glarus</t>
  </si>
  <si>
    <t>GL</t>
  </si>
  <si>
    <t>Graubünden</t>
  </si>
  <si>
    <t>GR</t>
  </si>
  <si>
    <t>Jura</t>
  </si>
  <si>
    <t>JU</t>
  </si>
  <si>
    <t>Luzern</t>
  </si>
  <si>
    <t>LU</t>
  </si>
  <si>
    <t>Neuchatel</t>
  </si>
  <si>
    <t>NE</t>
  </si>
  <si>
    <t>Nidwalden</t>
  </si>
  <si>
    <t>NW</t>
  </si>
  <si>
    <t>Obwalden</t>
  </si>
  <si>
    <t>OW</t>
  </si>
  <si>
    <t>St. Gallen</t>
  </si>
  <si>
    <t>SG</t>
  </si>
  <si>
    <t>Schaffhausen</t>
  </si>
  <si>
    <t>SH</t>
  </si>
  <si>
    <t>Solothurn</t>
  </si>
  <si>
    <t>SO</t>
  </si>
  <si>
    <t>Schwyz</t>
  </si>
  <si>
    <t>SZ</t>
  </si>
  <si>
    <t>Thurgau</t>
  </si>
  <si>
    <t>TG</t>
  </si>
  <si>
    <t>Ticino</t>
  </si>
  <si>
    <t>TI</t>
  </si>
  <si>
    <t>Uri</t>
  </si>
  <si>
    <t>UR</t>
  </si>
  <si>
    <t>Vaud</t>
  </si>
  <si>
    <t>VD</t>
  </si>
  <si>
    <t>Valais</t>
  </si>
  <si>
    <t>VS</t>
  </si>
  <si>
    <t>Zug</t>
  </si>
  <si>
    <t>ZG</t>
  </si>
  <si>
    <t>Zürich</t>
  </si>
  <si>
    <t>ZH</t>
  </si>
  <si>
    <t>I - Iquique</t>
  </si>
  <si>
    <t>01</t>
  </si>
  <si>
    <t>II - Antofagasta</t>
  </si>
  <si>
    <t>02</t>
  </si>
  <si>
    <t>III - Copiapo</t>
  </si>
  <si>
    <t>03</t>
  </si>
  <si>
    <t>IV - La Serena</t>
  </si>
  <si>
    <t>04</t>
  </si>
  <si>
    <t>V - Valparaiso</t>
  </si>
  <si>
    <t>05</t>
  </si>
  <si>
    <t>VI - Rancagua</t>
  </si>
  <si>
    <t>06</t>
  </si>
  <si>
    <t>VII - Talca</t>
  </si>
  <si>
    <t>07</t>
  </si>
  <si>
    <t>VIII - Concepción</t>
  </si>
  <si>
    <t>08</t>
  </si>
  <si>
    <t>IX - Temuco</t>
  </si>
  <si>
    <t>09</t>
  </si>
  <si>
    <t>X - Puerto Montt</t>
  </si>
  <si>
    <t>XI - Coyhaique</t>
  </si>
  <si>
    <t>XII - Punta Arenas</t>
  </si>
  <si>
    <t>Beijing</t>
  </si>
  <si>
    <t>Shanghai</t>
  </si>
  <si>
    <t>Tianjin</t>
  </si>
  <si>
    <t>Nei Mongol</t>
  </si>
  <si>
    <t>Shanxi</t>
  </si>
  <si>
    <t>Hebei</t>
  </si>
  <si>
    <t>Liaoning</t>
  </si>
  <si>
    <t>Jilin</t>
  </si>
  <si>
    <t>Heilongjiang</t>
  </si>
  <si>
    <t>Jiangsu</t>
  </si>
  <si>
    <t>Anhui</t>
  </si>
  <si>
    <t>Shandong</t>
  </si>
  <si>
    <t>Zhejiang</t>
  </si>
  <si>
    <t>Jiangxi</t>
  </si>
  <si>
    <t>Fujian</t>
  </si>
  <si>
    <t>Hunan</t>
  </si>
  <si>
    <t>Hubei</t>
  </si>
  <si>
    <t>Henan</t>
  </si>
  <si>
    <t>Guangdong</t>
  </si>
  <si>
    <t>Hainan</t>
  </si>
  <si>
    <t>Guangxi</t>
  </si>
  <si>
    <t>Guizhou</t>
  </si>
  <si>
    <t>Sichuan</t>
  </si>
  <si>
    <t>Yunnan</t>
  </si>
  <si>
    <t>Shaanxi</t>
  </si>
  <si>
    <t>Gansu</t>
  </si>
  <si>
    <t>Ningxia</t>
  </si>
  <si>
    <t>Qinghai</t>
  </si>
  <si>
    <t>Xinjiang</t>
  </si>
  <si>
    <t>Xizang</t>
  </si>
  <si>
    <t>Chong Qing</t>
  </si>
  <si>
    <t>ANTIOQUIA</t>
  </si>
  <si>
    <t>05</t>
  </si>
  <si>
    <t>ATLANTICO</t>
  </si>
  <si>
    <t>08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</si>
  <si>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</si>
  <si>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</si>
  <si>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</si>
  <si>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</si>
  <si>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</si>
  <si>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</si>
  <si>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</si>
  <si>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</si>
  <si>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</si>
  <si>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</si>
  <si>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</si>
  <si>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LA GUAJIRA</t>
  </si>
  <si>
    <t>MAGDALENA</t>
  </si>
  <si>
    <t>META</t>
  </si>
  <si>
    <t>NARIÑO</t>
  </si>
  <si>
    <t>NORTE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</si>
  <si>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</si>
  <si>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</si>
  <si>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</si>
  <si>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</si>
  <si>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</si>
  <si>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</si>
  <si>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</si>
  <si>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</si>
  <si>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</si>
  <si>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</si>
  <si>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</si>
  <si>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</si>
  <si>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</si>
  <si>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</si>
  <si>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</si>
  <si>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Praha</t>
  </si>
  <si>
    <t>Stredocesky</t>
  </si>
  <si>
    <t>Jihocesky</t>
  </si>
  <si>
    <t>Plzensky</t>
  </si>
  <si>
    <t>Karlovarsky</t>
  </si>
  <si>
    <t>Ustecky</t>
  </si>
  <si>
    <t>Liberecky</t>
  </si>
  <si>
    <t>Kralovehradecky</t>
  </si>
  <si>
    <t>Pardubicky</t>
  </si>
  <si>
    <t>Vysocina</t>
  </si>
  <si>
    <t>Jihomoravsky</t>
  </si>
  <si>
    <t>Olomoucky</t>
  </si>
  <si>
    <t>Zlinsky</t>
  </si>
  <si>
    <t>Moravskoslezsky</t>
  </si>
  <si>
    <t>Schleswig-Holstein</t>
  </si>
  <si>
    <t>01</t>
  </si>
  <si>
    <t>Hamburg</t>
  </si>
  <si>
    <t>02</t>
  </si>
  <si>
    <t>Niedersachsen</t>
  </si>
  <si>
    <t>03</t>
  </si>
  <si>
    <t>Bremen</t>
  </si>
  <si>
    <t>04</t>
  </si>
  <si>
    <t>Nordrhein-Westfalen</t>
  </si>
  <si>
    <t>05</t>
  </si>
  <si>
    <t>Hessen</t>
  </si>
  <si>
    <t>06</t>
  </si>
  <si>
    <t>Rheinland-Pfalz</t>
  </si>
  <si>
    <t>07</t>
  </si>
  <si>
    <t>Baden-Württemberg</t>
  </si>
  <si>
    <t>08</t>
  </si>
  <si>
    <t>Bayern</t>
  </si>
  <si>
    <t>09</t>
  </si>
  <si>
    <t>Saarland</t>
  </si>
  <si>
    <t>Berlin</t>
  </si>
  <si>
    <t>Brandenburg</t>
  </si>
  <si>
    <t>Mecklenburg-Vorpomm.</t>
  </si>
  <si>
    <t>Sachsen</t>
  </si>
  <si>
    <t>Sachsen-Anhalt</t>
  </si>
  <si>
    <t>Thüringen</t>
  </si>
  <si>
    <t>Hovedstaden</t>
  </si>
  <si>
    <t>Midtjylland</t>
  </si>
  <si>
    <t>Nordjylland</t>
  </si>
  <si>
    <t>Sjaelland</t>
  </si>
  <si>
    <t>Syddanmark</t>
  </si>
  <si>
    <t>Alava</t>
  </si>
  <si>
    <t>01</t>
  </si>
  <si>
    <t>Albacete</t>
  </si>
  <si>
    <t>02</t>
  </si>
  <si>
    <t>Alicante</t>
  </si>
  <si>
    <t>03</t>
  </si>
  <si>
    <t>Almería</t>
  </si>
  <si>
    <t>04</t>
  </si>
  <si>
    <t>Avila</t>
  </si>
  <si>
    <t>05</t>
  </si>
  <si>
    <t>Badajoz</t>
  </si>
  <si>
    <t>06</t>
  </si>
  <si>
    <t>Baleares</t>
  </si>
  <si>
    <t>07</t>
  </si>
  <si>
    <t>Barcelona</t>
  </si>
  <si>
    <t>08</t>
  </si>
  <si>
    <t>Burgos</t>
  </si>
  <si>
    <t>09</t>
  </si>
  <si>
    <t>Cáceres</t>
  </si>
  <si>
    <t>Cadiz</t>
  </si>
  <si>
    <t>Castellón</t>
  </si>
  <si>
    <t>Ciudad Real</t>
  </si>
  <si>
    <t>Córdoba</t>
  </si>
  <si>
    <t>La Coruña</t>
  </si>
  <si>
    <t>Cuenca</t>
  </si>
  <si>
    <t>Gerona</t>
  </si>
  <si>
    <t>Granada</t>
  </si>
  <si>
    <t>Guadalajara</t>
  </si>
  <si>
    <t>Guipúzcoa</t>
  </si>
  <si>
    <t>Huelva</t>
  </si>
  <si>
    <t>Huesca</t>
  </si>
  <si>
    <t>Jaén</t>
  </si>
  <si>
    <t>León</t>
  </si>
  <si>
    <t>Lérida</t>
  </si>
  <si>
    <t>La Rioja</t>
  </si>
  <si>
    <t>Lugo</t>
  </si>
  <si>
    <t>Madrid</t>
  </si>
  <si>
    <t>Málaga</t>
  </si>
  <si>
    <t>Murcia</t>
  </si>
  <si>
    <t>Navarra</t>
  </si>
  <si>
    <t>Orense</t>
  </si>
  <si>
    <t>Asturias</t>
  </si>
  <si>
    <t>Palencia</t>
  </si>
  <si>
    <t>Las Palmas</t>
  </si>
  <si>
    <t>Pontevedra</t>
  </si>
  <si>
    <t>Salamanca</t>
  </si>
  <si>
    <t>Sta. Cruz Tenerife</t>
  </si>
  <si>
    <t>Cantabria</t>
  </si>
  <si>
    <t>Segovia</t>
  </si>
  <si>
    <t>Seville</t>
  </si>
  <si>
    <t>Soria</t>
  </si>
  <si>
    <t>Tarragona</t>
  </si>
  <si>
    <t>Teruel</t>
  </si>
  <si>
    <t>Toledo</t>
  </si>
  <si>
    <t>Valencia</t>
  </si>
  <si>
    <t>Valladolid</t>
  </si>
  <si>
    <t>Vizcaya</t>
  </si>
  <si>
    <t>Zamora</t>
  </si>
  <si>
    <t>Zaragoza</t>
  </si>
  <si>
    <t>Ahvenanmaa</t>
  </si>
  <si>
    <t>Etelä-Suomi</t>
  </si>
  <si>
    <t>Itä-Suomi</t>
  </si>
  <si>
    <t>Lappi</t>
  </si>
  <si>
    <t>Länsi-Suomi</t>
  </si>
  <si>
    <t>Oulu</t>
  </si>
  <si>
    <t>Ain</t>
  </si>
  <si>
    <t>01</t>
  </si>
  <si>
    <t>Aisne</t>
  </si>
  <si>
    <t>02</t>
  </si>
  <si>
    <t>Allier</t>
  </si>
  <si>
    <t>03</t>
  </si>
  <si>
    <t>Alpes (Hte-Provence)</t>
  </si>
  <si>
    <t>04</t>
  </si>
  <si>
    <t>Alpes (Hautes)</t>
  </si>
  <si>
    <t>05</t>
  </si>
  <si>
    <t>Alpes-Maritimes</t>
  </si>
  <si>
    <t>06</t>
  </si>
  <si>
    <t>Ardèche</t>
  </si>
  <si>
    <t>07</t>
  </si>
  <si>
    <t>Ardennes</t>
  </si>
  <si>
    <t>08</t>
  </si>
  <si>
    <t>Ariège</t>
  </si>
  <si>
    <t>09</t>
  </si>
  <si>
    <t>Aube</t>
  </si>
  <si>
    <t>Aude</t>
  </si>
  <si>
    <t>Aveyron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</si>
  <si>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</si>
  <si>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</si>
  <si>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</si>
  <si>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</si>
  <si>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</si>
  <si>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</si>
  <si>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</si>
  <si>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Côte d'Or</t>
  </si>
  <si>
    <t>Côtes-d'Armor</t>
  </si>
  <si>
    <t>Creuse</t>
  </si>
  <si>
    <t>Dordogne</t>
  </si>
  <si>
    <t>Doubs</t>
  </si>
  <si>
    <t>Drôme</t>
  </si>
  <si>
    <t>Eure</t>
  </si>
  <si>
    <t>Eure-et-Loir</t>
  </si>
  <si>
    <t>Finistère</t>
  </si>
  <si>
    <t>Corse-du-Sud</t>
  </si>
  <si>
    <t>2A</t>
  </si>
  <si>
    <t>Corse-du-Nord</t>
  </si>
  <si>
    <t>2B</t>
  </si>
  <si>
    <t>Gard</t>
  </si>
  <si>
    <t>Garonne (Haute)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</si>
  <si>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</si>
  <si>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</si>
  <si>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</si>
  <si>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</si>
  <si>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</si>
  <si>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</si>
  <si>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</si>
  <si>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</si>
  <si>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</si>
  <si>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</si>
  <si>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</si>
  <si>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Loire (Haute)</t>
  </si>
  <si>
    <t>Loire-Atlantique</t>
  </si>
  <si>
    <t>Loiret</t>
  </si>
  <si>
    <t>Lot</t>
  </si>
  <si>
    <t>Lot-et-Garonne</t>
  </si>
  <si>
    <t>Lozère</t>
  </si>
  <si>
    <t>Maine-et-Loire</t>
  </si>
  <si>
    <t>Manche</t>
  </si>
  <si>
    <t>Marne</t>
  </si>
  <si>
    <t>Marne (Haute)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</si>
  <si>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</si>
  <si>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</si>
  <si>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</si>
  <si>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</si>
  <si>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</si>
  <si>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</si>
  <si>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</si>
  <si>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</si>
  <si>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</si>
  <si>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</si>
  <si>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Puy-de-Dôme</t>
  </si>
  <si>
    <t>Pyrénées-Atlantiques</t>
  </si>
  <si>
    <t>Pyrénées (Hautes)</t>
  </si>
  <si>
    <t>Pyrénées-Orientales</t>
  </si>
  <si>
    <t>Rhin (Bas)</t>
  </si>
  <si>
    <t>Rhin (Haut)</t>
  </si>
  <si>
    <t>Rhône</t>
  </si>
  <si>
    <t>Saône (Haute)</t>
  </si>
  <si>
    <t>Saône-et-Loire</t>
  </si>
  <si>
    <t>Sarthe</t>
  </si>
  <si>
    <t>Savoie</t>
  </si>
  <si>
    <t>Savoie (Haute)</t>
  </si>
  <si>
    <t>Paris</t>
  </si>
  <si>
    <t>Seine-Maritime</t>
  </si>
  <si>
    <t>Seine-et-Marne</t>
  </si>
  <si>
    <t>Yvelines</t>
  </si>
  <si>
    <t>Sèvres (Deux)</t>
  </si>
  <si>
    <t>Somme</t>
  </si>
  <si>
    <t>Tarn</t>
  </si>
  <si>
    <t>Tarn-et-Garonne</t>
  </si>
  <si>
    <t>Var</t>
  </si>
  <si>
    <t>Vaucluse</t>
  </si>
  <si>
    <t>Vendée</t>
  </si>
  <si>
    <t>Vienne</t>
  </si>
  <si>
    <t>Vienne (Haute)</t>
  </si>
  <si>
    <t>Vosges</t>
  </si>
  <si>
    <t>Yonne</t>
  </si>
  <si>
    <t>Territ.-de-Belfort</t>
  </si>
  <si>
    <t>Essonne</t>
  </si>
  <si>
    <t>Hauts-de-Seine</t>
  </si>
  <si>
    <t>Seine-Saint-Denis</t>
  </si>
  <si>
    <t>Val-de-Marne</t>
  </si>
  <si>
    <t>Val d'Oise</t>
  </si>
  <si>
    <t>D.O.M.-T.O.M.</t>
  </si>
  <si>
    <t>Guadeloupe</t>
  </si>
  <si>
    <t>Martinique</t>
  </si>
  <si>
    <t>Guyane</t>
  </si>
  <si>
    <t>Réunion</t>
  </si>
  <si>
    <t>Saint-Pierre-et-Miq.</t>
  </si>
  <si>
    <t>Wallis-et-Futuna</t>
  </si>
  <si>
    <t>Hors-France</t>
  </si>
  <si>
    <t>Aberdeenshire</t>
  </si>
  <si>
    <t>AB</t>
  </si>
  <si>
    <t>Argyllshire</t>
  </si>
  <si>
    <t>AG</t>
  </si>
  <si>
    <t>Anglesey</t>
  </si>
  <si>
    <t>AL</t>
  </si>
  <si>
    <t>Armagh</t>
  </si>
  <si>
    <t>AM</t>
  </si>
  <si>
    <t>Angus/Forfanshire</t>
  </si>
  <si>
    <t>AN</t>
  </si>
  <si>
    <t>Antrim</t>
  </si>
  <si>
    <t>AT</t>
  </si>
  <si>
    <t>Ayrshire</t>
  </si>
  <si>
    <t>AY</t>
  </si>
  <si>
    <t>Bedfordshire</t>
  </si>
  <si>
    <t>BE</t>
  </si>
  <si>
    <t>Banffshire</t>
  </si>
  <si>
    <t>BF</t>
  </si>
  <si>
    <t>Berkshire</t>
  </si>
  <si>
    <t>BK</t>
  </si>
  <si>
    <t>Brecknockshire</t>
  </si>
  <si>
    <t>BR</t>
  </si>
  <si>
    <t>Bath&amp;NthEstSomerset</t>
  </si>
  <si>
    <t>BS</t>
  </si>
  <si>
    <t>Buteshire</t>
  </si>
  <si>
    <t>BT</t>
  </si>
  <si>
    <t>Buckinghamshire</t>
  </si>
  <si>
    <t>BU</t>
  </si>
  <si>
    <t>Berwickshire</t>
  </si>
  <si>
    <t>BW</t>
  </si>
  <si>
    <t>Cambridgeshire</t>
  </si>
  <si>
    <t>CA</t>
  </si>
  <si>
    <t>Carmarthenshire</t>
  </si>
  <si>
    <t>CB</t>
  </si>
  <si>
    <t>Cardiganshire</t>
  </si>
  <si>
    <t>CD</t>
  </si>
  <si>
    <t>Caernarfonshire</t>
  </si>
  <si>
    <t>CF</t>
  </si>
  <si>
    <t>Cheshire</t>
  </si>
  <si>
    <t>CH</t>
  </si>
  <si>
    <t>Cromartyshire</t>
  </si>
  <si>
    <t>CM</t>
  </si>
  <si>
    <t>Clackmannanshire</t>
  </si>
  <si>
    <t>CN</t>
  </si>
  <si>
    <t>Cornwall</t>
  </si>
  <si>
    <t>CO</t>
  </si>
  <si>
    <t>Caithness</t>
  </si>
  <si>
    <t>CT</t>
  </si>
  <si>
    <t>Cumberland</t>
  </si>
  <si>
    <t>CU</t>
  </si>
  <si>
    <t>Derbyshire</t>
  </si>
  <si>
    <t>DB</t>
  </si>
  <si>
    <t>Denbighshire</t>
  </si>
  <si>
    <t>DD</t>
  </si>
  <si>
    <t>Dumfriesshire</t>
  </si>
  <si>
    <t>DF</t>
  </si>
  <si>
    <t>Down</t>
  </si>
  <si>
    <t>DN</t>
  </si>
  <si>
    <t>Dorset</t>
  </si>
  <si>
    <t>DO</t>
  </si>
  <si>
    <t>Dunbartonshire</t>
  </si>
  <si>
    <t>DT</t>
  </si>
  <si>
    <t>Durham</t>
  </si>
  <si>
    <t>DU</t>
  </si>
  <si>
    <t>Devon</t>
  </si>
  <si>
    <t>DV</t>
  </si>
  <si>
    <t>East Lothian</t>
  </si>
  <si>
    <t>EL</t>
  </si>
  <si>
    <t>Essex</t>
  </si>
  <si>
    <t>ES</t>
  </si>
  <si>
    <t>Fife</t>
  </si>
  <si>
    <t>FI</t>
  </si>
  <si>
    <t>Flintshire</t>
  </si>
  <si>
    <t>FL</t>
  </si>
  <si>
    <t>Fermanagh</t>
  </si>
  <si>
    <t>FM</t>
  </si>
  <si>
    <t>Gloucestershire</t>
  </si>
  <si>
    <t>GL</t>
  </si>
  <si>
    <t>Hampshire</t>
  </si>
  <si>
    <t>HA</t>
  </si>
  <si>
    <t>Hertfordshire</t>
  </si>
  <si>
    <t>HT</t>
  </si>
  <si>
    <t>Huntingdonshire</t>
  </si>
  <si>
    <t>HU</t>
  </si>
  <si>
    <t>Herefd. and Worcest.</t>
  </si>
  <si>
    <t>HW</t>
  </si>
  <si>
    <t>Invernesshire</t>
  </si>
  <si>
    <t>IN</t>
  </si>
  <si>
    <t>Isle of Wight</t>
  </si>
  <si>
    <t>IW</t>
  </si>
  <si>
    <t>Kent</t>
  </si>
  <si>
    <t>KE</t>
  </si>
  <si>
    <t>Kincardineshire</t>
  </si>
  <si>
    <t>KI</t>
  </si>
  <si>
    <t>Kirkcudbrightshire</t>
  </si>
  <si>
    <t>KK</t>
  </si>
  <si>
    <t>Kinross-shire</t>
  </si>
  <si>
    <t>KN</t>
  </si>
  <si>
    <t>Lancashire</t>
  </si>
  <si>
    <t>LA</t>
  </si>
  <si>
    <t>Londonderry</t>
  </si>
  <si>
    <t>LD</t>
  </si>
  <si>
    <t>Leicestershire</t>
  </si>
  <si>
    <t>LE</t>
  </si>
  <si>
    <t>Lincolnshire</t>
  </si>
  <si>
    <t>LI</t>
  </si>
  <si>
    <t>Lanarkshire</t>
  </si>
  <si>
    <t>LN</t>
  </si>
  <si>
    <t>Midlothian</t>
  </si>
  <si>
    <t>MD</t>
  </si>
  <si>
    <t>Merioneth</t>
  </si>
  <si>
    <t>ME</t>
  </si>
  <si>
    <t>Mid Glamorgan</t>
  </si>
  <si>
    <t>MG</t>
  </si>
  <si>
    <t>Monmouthshire</t>
  </si>
  <si>
    <t>MM</t>
  </si>
  <si>
    <t>Morayshire</t>
  </si>
  <si>
    <t>MR</t>
  </si>
  <si>
    <t>Montgomeryshire</t>
  </si>
  <si>
    <t>MT</t>
  </si>
  <si>
    <t>Middlesex</t>
  </si>
  <si>
    <t>MX</t>
  </si>
  <si>
    <t>Northamptonshire</t>
  </si>
  <si>
    <t>NH</t>
  </si>
  <si>
    <t>Norfolk</t>
  </si>
  <si>
    <t>NK</t>
  </si>
  <si>
    <t>Nairnshire</t>
  </si>
  <si>
    <t>NR</t>
  </si>
  <si>
    <t>Nottinghamshire</t>
  </si>
  <si>
    <t>NT</t>
  </si>
  <si>
    <t>Northumberland</t>
  </si>
  <si>
    <t>NU</t>
  </si>
  <si>
    <t>Orkney</t>
  </si>
  <si>
    <t>OR</t>
  </si>
  <si>
    <t>Oxfordshire</t>
  </si>
  <si>
    <t>OX</t>
  </si>
  <si>
    <t>Peeblesshire</t>
  </si>
  <si>
    <t>PE</t>
  </si>
  <si>
    <t>Pembrokeshire</t>
  </si>
  <si>
    <t>PM</t>
  </si>
  <si>
    <t>Perthshire</t>
  </si>
  <si>
    <t>PR</t>
  </si>
  <si>
    <t>Radnorshire</t>
  </si>
  <si>
    <t>RA</t>
  </si>
  <si>
    <t>Renfrewshire</t>
  </si>
  <si>
    <t>RE</t>
  </si>
  <si>
    <t>Ross-shire</t>
  </si>
  <si>
    <t>RO</t>
  </si>
  <si>
    <t>Rutland</t>
  </si>
  <si>
    <t>RU</t>
  </si>
  <si>
    <t>Roxburghshire</t>
  </si>
  <si>
    <t>RX</t>
  </si>
  <si>
    <t>East Sussex</t>
  </si>
  <si>
    <t>SE</t>
  </si>
  <si>
    <t>Selkirkshire</t>
  </si>
  <si>
    <t>SF</t>
  </si>
  <si>
    <t>South Glamorgan</t>
  </si>
  <si>
    <t>SG</t>
  </si>
  <si>
    <t>Shropshire</t>
  </si>
  <si>
    <t>SH</t>
  </si>
  <si>
    <t>Suffolk</t>
  </si>
  <si>
    <t>SK</t>
  </si>
  <si>
    <t>Shetland</t>
  </si>
  <si>
    <t>SL</t>
  </si>
  <si>
    <t>Somerset</t>
  </si>
  <si>
    <t>SO</t>
  </si>
  <si>
    <t>Staffordshire</t>
  </si>
  <si>
    <t>ST</t>
  </si>
  <si>
    <t>Sutherland</t>
  </si>
  <si>
    <t>SU</t>
  </si>
  <si>
    <t>Stirlingshire</t>
  </si>
  <si>
    <t>SV</t>
  </si>
  <si>
    <t>West Sussex</t>
  </si>
  <si>
    <t>SW</t>
  </si>
  <si>
    <t>Surrey</t>
  </si>
  <si>
    <t>SY</t>
  </si>
  <si>
    <t>Tyrone</t>
  </si>
  <si>
    <t>TY</t>
  </si>
  <si>
    <t>Warwickshire</t>
  </si>
  <si>
    <t>WA</t>
  </si>
  <si>
    <t>Worcestershire</t>
  </si>
  <si>
    <t>WC</t>
  </si>
  <si>
    <t>Westmorland</t>
  </si>
  <si>
    <t>WE</t>
  </si>
  <si>
    <t>West Glamorgan</t>
  </si>
  <si>
    <t>WG</t>
  </si>
  <si>
    <t>Wiltshire</t>
  </si>
  <si>
    <t>WI</t>
  </si>
  <si>
    <t>West Lothian</t>
  </si>
  <si>
    <t>WK</t>
  </si>
  <si>
    <t>Wigtownshire</t>
  </si>
  <si>
    <t>WT</t>
  </si>
  <si>
    <t>North Yorkshire</t>
  </si>
  <si>
    <t>YN</t>
  </si>
  <si>
    <t>South Yorkshire</t>
  </si>
  <si>
    <t>YS</t>
  </si>
  <si>
    <t>West Yorkshire</t>
  </si>
  <si>
    <t>YW</t>
  </si>
  <si>
    <t>Aitolia kai Akarnan.</t>
  </si>
  <si>
    <t>01</t>
  </si>
  <si>
    <t>Achaea</t>
  </si>
  <si>
    <t>02</t>
  </si>
  <si>
    <t>Argolis</t>
  </si>
  <si>
    <t>03</t>
  </si>
  <si>
    <t>Arkadhia</t>
  </si>
  <si>
    <t>04</t>
  </si>
  <si>
    <t>Arta</t>
  </si>
  <si>
    <t>05</t>
  </si>
  <si>
    <t>Attiki</t>
  </si>
  <si>
    <t>06</t>
  </si>
  <si>
    <t>Dhodhekanisos</t>
  </si>
  <si>
    <t>07</t>
  </si>
  <si>
    <t>Dhrama</t>
  </si>
  <si>
    <t>08</t>
  </si>
  <si>
    <t>Evritania</t>
  </si>
  <si>
    <t>09</t>
  </si>
  <si>
    <t>Evros</t>
  </si>
  <si>
    <t>Evvoia</t>
  </si>
  <si>
    <t>Florina</t>
  </si>
  <si>
    <t>Fokis</t>
  </si>
  <si>
    <t>Fthiotis</t>
  </si>
  <si>
    <t>Grevena</t>
  </si>
  <si>
    <t>Ilia</t>
  </si>
  <si>
    <t>Imathia</t>
  </si>
  <si>
    <t>Ioannina</t>
  </si>
  <si>
    <t>Iraklion</t>
  </si>
  <si>
    <t>Kardhitsa</t>
  </si>
  <si>
    <t>Kastoria</t>
  </si>
  <si>
    <t>Kavala</t>
  </si>
  <si>
    <t>Kefallinia</t>
  </si>
  <si>
    <t>Kerkira</t>
  </si>
  <si>
    <t>Khalkidhiki</t>
  </si>
  <si>
    <t>Khania</t>
  </si>
  <si>
    <t>Khios</t>
  </si>
  <si>
    <t>Kikladhes</t>
  </si>
  <si>
    <t>Kilkis</t>
  </si>
  <si>
    <t>Korinthia</t>
  </si>
  <si>
    <t>Kozani</t>
  </si>
  <si>
    <t>Lakonia</t>
  </si>
  <si>
    <t>Larisa</t>
  </si>
  <si>
    <t>Lasithi</t>
  </si>
  <si>
    <t>Lesvos</t>
  </si>
  <si>
    <t>Levkas</t>
  </si>
  <si>
    <t>Magnisia</t>
  </si>
  <si>
    <t>Messinia</t>
  </si>
  <si>
    <t>Pella</t>
  </si>
  <si>
    <t>Pieria</t>
  </si>
  <si>
    <t>Piraievs</t>
  </si>
  <si>
    <t>Preveza</t>
  </si>
  <si>
    <t>Rethimni</t>
  </si>
  <si>
    <t>Rodhopi</t>
  </si>
  <si>
    <t>Samos</t>
  </si>
  <si>
    <t>Serrai</t>
  </si>
  <si>
    <t>Thesprotia</t>
  </si>
  <si>
    <t>Thessaloniki</t>
  </si>
  <si>
    <t>Trikala</t>
  </si>
  <si>
    <t>Voiotia</t>
  </si>
  <si>
    <t>Xanthi</t>
  </si>
  <si>
    <t>Zakinthos</t>
  </si>
  <si>
    <t>HK</t>
  </si>
  <si>
    <t>KLN</t>
  </si>
  <si>
    <t>NT</t>
  </si>
  <si>
    <t>Zagrebacka</t>
  </si>
  <si>
    <t>A00</t>
  </si>
  <si>
    <t>Krapinsko-zagorska</t>
  </si>
  <si>
    <t>B00</t>
  </si>
  <si>
    <t>Sisacko-Moslavacka </t>
  </si>
  <si>
    <t>C00</t>
  </si>
  <si>
    <t>Karlovacka </t>
  </si>
  <si>
    <t>D00</t>
  </si>
  <si>
    <t>Varazdinska </t>
  </si>
  <si>
    <t>E00</t>
  </si>
  <si>
    <t>Koprivnicko-krizevac</t>
  </si>
  <si>
    <t>F00</t>
  </si>
  <si>
    <t>Bjelovarsko-bilogors</t>
  </si>
  <si>
    <t>G00</t>
  </si>
  <si>
    <t>Rijecko-goranska </t>
  </si>
  <si>
    <t>H00</t>
  </si>
  <si>
    <t>Licko-senjska </t>
  </si>
  <si>
    <t>I00</t>
  </si>
  <si>
    <t>Viroviticko-podravac</t>
  </si>
  <si>
    <t>J00</t>
  </si>
  <si>
    <t>Pozesko-slavonska </t>
  </si>
  <si>
    <t>K00</t>
  </si>
  <si>
    <t>Slavonskobrodska</t>
  </si>
  <si>
    <t>L00</t>
  </si>
  <si>
    <t>Zadarska </t>
  </si>
  <si>
    <t>M00</t>
  </si>
  <si>
    <t>Osjecko-baranjska </t>
  </si>
  <si>
    <t>N00</t>
  </si>
  <si>
    <t>Sibensko-kninska  </t>
  </si>
  <si>
    <t>O00</t>
  </si>
  <si>
    <t>Vukovarsko-srijemska</t>
  </si>
  <si>
    <t>P00</t>
  </si>
  <si>
    <t>Splitsko-dalmatinska</t>
  </si>
  <si>
    <t>R00</t>
  </si>
  <si>
    <t>Istarska</t>
  </si>
  <si>
    <t>S00</t>
  </si>
  <si>
    <t>Dubrovacko-neretvans</t>
  </si>
  <si>
    <t>T00</t>
  </si>
  <si>
    <t>Medjimurska</t>
  </si>
  <si>
    <t>U00</t>
  </si>
  <si>
    <t>Zagreb </t>
  </si>
  <si>
    <t>V00</t>
  </si>
  <si>
    <t>Bacs-Kiskun</t>
  </si>
  <si>
    <t>01</t>
  </si>
  <si>
    <t>Baranya</t>
  </si>
  <si>
    <t>02</t>
  </si>
  <si>
    <t>Bekes</t>
  </si>
  <si>
    <t>03</t>
  </si>
  <si>
    <t>Bekescsaba</t>
  </si>
  <si>
    <t>04</t>
  </si>
  <si>
    <t>Borsod-Abauj-Zemplen</t>
  </si>
  <si>
    <t>05</t>
  </si>
  <si>
    <t>Budapest</t>
  </si>
  <si>
    <t>06</t>
  </si>
  <si>
    <t>Csongrad</t>
  </si>
  <si>
    <t>07</t>
  </si>
  <si>
    <t>Debrecen</t>
  </si>
  <si>
    <t>08</t>
  </si>
  <si>
    <t>Dunaujvaros</t>
  </si>
  <si>
    <t>09</t>
  </si>
  <si>
    <t>Eger</t>
  </si>
  <si>
    <t>Fejer</t>
  </si>
  <si>
    <t>Gyor</t>
  </si>
  <si>
    <t>Gyor-Moson-Sopron</t>
  </si>
  <si>
    <t>Hajdu-Bihar</t>
  </si>
  <si>
    <t>Heves</t>
  </si>
  <si>
    <t>Hodmezovasarhely</t>
  </si>
  <si>
    <t>Jasz-Nagykun-Szolnok</t>
  </si>
  <si>
    <t>Kaposvar</t>
  </si>
  <si>
    <t>Kecskemet</t>
  </si>
  <si>
    <t>Komarom-Esztergom</t>
  </si>
  <si>
    <t>Miskolc</t>
  </si>
  <si>
    <t>Nagykanizsa</t>
  </si>
  <si>
    <t>Nograd</t>
  </si>
  <si>
    <t>Nyiregyhaza</t>
  </si>
  <si>
    <t>Pecs</t>
  </si>
  <si>
    <t>Pest</t>
  </si>
  <si>
    <t>Somogy</t>
  </si>
  <si>
    <t>Sopron</t>
  </si>
  <si>
    <t>Szabolcs-Szat.-Bereg</t>
  </si>
  <si>
    <t>Szeged</t>
  </si>
  <si>
    <t>Szekesfehervar</t>
  </si>
  <si>
    <t>Szolnok</t>
  </si>
  <si>
    <t>Szombathely</t>
  </si>
  <si>
    <t>Tatabanya</t>
  </si>
  <si>
    <t>Tolna</t>
  </si>
  <si>
    <t>Vas</t>
  </si>
  <si>
    <t>Veszprem</t>
  </si>
  <si>
    <t>Zala</t>
  </si>
  <si>
    <t>Zalaegerszeg</t>
  </si>
  <si>
    <t>Cork</t>
  </si>
  <si>
    <t>CK</t>
  </si>
  <si>
    <t>Clare</t>
  </si>
  <si>
    <t>CL</t>
  </si>
  <si>
    <t>Cavan</t>
  </si>
  <si>
    <t>CV</t>
  </si>
  <si>
    <t>Carlow</t>
  </si>
  <si>
    <t>CW</t>
  </si>
  <si>
    <t>Dublin</t>
  </si>
  <si>
    <t>DB</t>
  </si>
  <si>
    <t>Donegal</t>
  </si>
  <si>
    <t>DG</t>
  </si>
  <si>
    <t>Galway</t>
  </si>
  <si>
    <t>GW</t>
  </si>
  <si>
    <t>Kildare</t>
  </si>
  <si>
    <t>KD</t>
  </si>
  <si>
    <t>Kilkenny</t>
  </si>
  <si>
    <t>KK</t>
  </si>
  <si>
    <t>Kerry</t>
  </si>
  <si>
    <t>KY</t>
  </si>
  <si>
    <t>Longford</t>
  </si>
  <si>
    <t>LF</t>
  </si>
  <si>
    <t>Limerick</t>
  </si>
  <si>
    <t>LI</t>
  </si>
  <si>
    <t>Leitrim</t>
  </si>
  <si>
    <t>LM</t>
  </si>
  <si>
    <t>Laois</t>
  </si>
  <si>
    <t>LS</t>
  </si>
  <si>
    <t>Louth</t>
  </si>
  <si>
    <t>LT</t>
  </si>
  <si>
    <t>Monaghan</t>
  </si>
  <si>
    <t>MH</t>
  </si>
  <si>
    <t>Meath</t>
  </si>
  <si>
    <t>MT</t>
  </si>
  <si>
    <t>Mayo</t>
  </si>
  <si>
    <t>MY</t>
  </si>
  <si>
    <t>Offaly</t>
  </si>
  <si>
    <t>OF</t>
  </si>
  <si>
    <t>Roscommon</t>
  </si>
  <si>
    <t>RC</t>
  </si>
  <si>
    <t>Sligo</t>
  </si>
  <si>
    <t>SG</t>
  </si>
  <si>
    <t>Tipperary</t>
  </si>
  <si>
    <t>TP</t>
  </si>
  <si>
    <t>Waterford</t>
  </si>
  <si>
    <t>WF</t>
  </si>
  <si>
    <t>Wicklow</t>
  </si>
  <si>
    <t>WK</t>
  </si>
  <si>
    <t>Westmeath</t>
  </si>
  <si>
    <t>WM</t>
  </si>
  <si>
    <t>Wexford</t>
  </si>
  <si>
    <t>WX</t>
  </si>
  <si>
    <t>Central</t>
  </si>
  <si>
    <t>01</t>
  </si>
  <si>
    <t>Haifa</t>
  </si>
  <si>
    <t>02</t>
  </si>
  <si>
    <t>Jerusalem</t>
  </si>
  <si>
    <t>03</t>
  </si>
  <si>
    <t>Northern</t>
  </si>
  <si>
    <t>04</t>
  </si>
  <si>
    <t>Southern</t>
  </si>
  <si>
    <t>05</t>
  </si>
  <si>
    <t>Tel Aviv</t>
  </si>
  <si>
    <t>06</t>
  </si>
  <si>
    <t>Andra Pradesh</t>
  </si>
  <si>
    <t>01</t>
  </si>
  <si>
    <t>Arunachal Pradesh</t>
  </si>
  <si>
    <t>02</t>
  </si>
  <si>
    <t>Assam</t>
  </si>
  <si>
    <t>03</t>
  </si>
  <si>
    <t>Bihar</t>
  </si>
  <si>
    <t>04</t>
  </si>
  <si>
    <t>Goa</t>
  </si>
  <si>
    <t>05</t>
  </si>
  <si>
    <t>Gujarat</t>
  </si>
  <si>
    <t>06</t>
  </si>
  <si>
    <t>Haryana</t>
  </si>
  <si>
    <t>07</t>
  </si>
  <si>
    <t>Himachal Pradesh</t>
  </si>
  <si>
    <t>08</t>
  </si>
  <si>
    <t>Jammu and Kashmir</t>
  </si>
  <si>
    <t>09</t>
  </si>
  <si>
    <t>Karnataka</t>
  </si>
  <si>
    <t>Kerala</t>
  </si>
  <si>
    <t>Madhya Pradesh</t>
  </si>
  <si>
    <t>Maharashtra</t>
  </si>
  <si>
    <t>Manipur</t>
  </si>
  <si>
    <t>Megalaya</t>
  </si>
  <si>
    <t>Mizoram</t>
  </si>
  <si>
    <t>Nagaland</t>
  </si>
  <si>
    <t>Orissa</t>
  </si>
  <si>
    <t>Punjab</t>
  </si>
  <si>
    <t>Rajasthan</t>
  </si>
  <si>
    <t>Sikkim</t>
  </si>
  <si>
    <t>Tamil Nadu</t>
  </si>
  <si>
    <t>Tripura</t>
  </si>
  <si>
    <t>Uttar Pradesh</t>
  </si>
  <si>
    <t>West Bengal</t>
  </si>
  <si>
    <t>Andaman and Nicobar Islands</t>
  </si>
  <si>
    <t>Chandigarh</t>
  </si>
  <si>
    <t>Dadra and Nagar Haveli</t>
  </si>
  <si>
    <t>Daman and Diu</t>
  </si>
  <si>
    <t>Delhi</t>
  </si>
  <si>
    <t>Lakshadweep</t>
  </si>
  <si>
    <t>Pondicherry</t>
  </si>
  <si>
    <t>Chhaattisgarh</t>
  </si>
  <si>
    <t>Jharkhand</t>
  </si>
  <si>
    <t>Uttaranchal</t>
  </si>
  <si>
    <t>Agrigento</t>
  </si>
  <si>
    <t>AG</t>
  </si>
  <si>
    <t>Alessandria</t>
  </si>
  <si>
    <t>AL</t>
  </si>
  <si>
    <t>Ancona</t>
  </si>
  <si>
    <t>AN</t>
  </si>
  <si>
    <t>Aosta</t>
  </si>
  <si>
    <t>AO</t>
  </si>
  <si>
    <t>Ascoli Piceno</t>
  </si>
  <si>
    <t>AP</t>
  </si>
  <si>
    <t>L'Aquila</t>
  </si>
  <si>
    <t>AQ</t>
  </si>
  <si>
    <t>Arezzo</t>
  </si>
  <si>
    <t>AR</t>
  </si>
  <si>
    <t>Asti</t>
  </si>
  <si>
    <t>AT</t>
  </si>
  <si>
    <t>Avellino</t>
  </si>
  <si>
    <t>AV</t>
  </si>
  <si>
    <t>Bari</t>
  </si>
  <si>
    <t>BA</t>
  </si>
  <si>
    <t>Bergamo</t>
  </si>
  <si>
    <t>BG</t>
  </si>
  <si>
    <t>Biella</t>
  </si>
  <si>
    <t>BI</t>
  </si>
  <si>
    <t>Belluno</t>
  </si>
  <si>
    <t>BL</t>
  </si>
  <si>
    <t>Benevento</t>
  </si>
  <si>
    <t>BN</t>
  </si>
  <si>
    <t>Bologna</t>
  </si>
  <si>
    <t>BO</t>
  </si>
  <si>
    <t>Brindisi</t>
  </si>
  <si>
    <t>BR</t>
  </si>
  <si>
    <t>Brescia</t>
  </si>
  <si>
    <t>BS</t>
  </si>
  <si>
    <t>Bolzano</t>
  </si>
  <si>
    <t>BZ</t>
  </si>
  <si>
    <t>Cagliari</t>
  </si>
  <si>
    <t>CA</t>
  </si>
  <si>
    <t>Campobasso</t>
  </si>
  <si>
    <t>CB</t>
  </si>
  <si>
    <t>Caserta</t>
  </si>
  <si>
    <t>CE</t>
  </si>
  <si>
    <t>Chieti</t>
  </si>
  <si>
    <t>CH</t>
  </si>
  <si>
    <t>Caltanisetta</t>
  </si>
  <si>
    <t>CL</t>
  </si>
  <si>
    <t>Cuneo</t>
  </si>
  <si>
    <t>CN</t>
  </si>
  <si>
    <t>Como</t>
  </si>
  <si>
    <t>CO</t>
  </si>
  <si>
    <t>Cremona</t>
  </si>
  <si>
    <t>CR</t>
  </si>
  <si>
    <t>Cosenza</t>
  </si>
  <si>
    <t>CS</t>
  </si>
  <si>
    <t>Catania</t>
  </si>
  <si>
    <t>CT</t>
  </si>
  <si>
    <t>Catanzaro</t>
  </si>
  <si>
    <t>CZ</t>
  </si>
  <si>
    <t>Enna</t>
  </si>
  <si>
    <t>EN</t>
  </si>
  <si>
    <t>Ferrara</t>
  </si>
  <si>
    <t>FE</t>
  </si>
  <si>
    <t>Foggia</t>
  </si>
  <si>
    <t>FG</t>
  </si>
  <si>
    <t>Florence</t>
  </si>
  <si>
    <t>FI</t>
  </si>
  <si>
    <t>Forlì</t>
  </si>
  <si>
    <t>FO</t>
  </si>
  <si>
    <t>Frosinone</t>
  </si>
  <si>
    <t>FR</t>
  </si>
  <si>
    <t>Genova</t>
  </si>
  <si>
    <t>GE</t>
  </si>
  <si>
    <t>Gorizia</t>
  </si>
  <si>
    <t>GO</t>
  </si>
  <si>
    <t>Grosseto</t>
  </si>
  <si>
    <t>GR</t>
  </si>
  <si>
    <t>Imperia</t>
  </si>
  <si>
    <t>IM</t>
  </si>
  <si>
    <t>Isernia</t>
  </si>
  <si>
    <t>IS</t>
  </si>
  <si>
    <t>Crotone</t>
  </si>
  <si>
    <t>KR</t>
  </si>
  <si>
    <t>Lecco</t>
  </si>
  <si>
    <t>LC</t>
  </si>
  <si>
    <t>Lecce</t>
  </si>
  <si>
    <t>LE</t>
  </si>
  <si>
    <t>Livorno</t>
  </si>
  <si>
    <t>LI</t>
  </si>
  <si>
    <t>Lodi</t>
  </si>
  <si>
    <t>LO</t>
  </si>
  <si>
    <t>Latina</t>
  </si>
  <si>
    <t>LT</t>
  </si>
  <si>
    <t>Lucca</t>
  </si>
  <si>
    <t>LU</t>
  </si>
  <si>
    <t>Macerata</t>
  </si>
  <si>
    <t>MC</t>
  </si>
  <si>
    <t>Messina</t>
  </si>
  <si>
    <t>ME</t>
  </si>
  <si>
    <t>Milano</t>
  </si>
  <si>
    <t>MI</t>
  </si>
  <si>
    <t>Mantova</t>
  </si>
  <si>
    <t>MN</t>
  </si>
  <si>
    <t>Modena</t>
  </si>
  <si>
    <t>MO</t>
  </si>
  <si>
    <t>Massa Carrara</t>
  </si>
  <si>
    <t>MS</t>
  </si>
  <si>
    <t>Matera</t>
  </si>
  <si>
    <t>MT</t>
  </si>
  <si>
    <t>Napoli</t>
  </si>
  <si>
    <t>NA</t>
  </si>
  <si>
    <t>Novara</t>
  </si>
  <si>
    <t>NO</t>
  </si>
  <si>
    <t>Nuoro</t>
  </si>
  <si>
    <t>NU</t>
  </si>
  <si>
    <t>Oristano</t>
  </si>
  <si>
    <t>OR</t>
  </si>
  <si>
    <t>Palermo</t>
  </si>
  <si>
    <t>PA</t>
  </si>
  <si>
    <t>Piacenza</t>
  </si>
  <si>
    <t>PC</t>
  </si>
  <si>
    <t>Padua</t>
  </si>
  <si>
    <t>PD</t>
  </si>
  <si>
    <t>Pescara</t>
  </si>
  <si>
    <t>PE</t>
  </si>
  <si>
    <t>Perugia</t>
  </si>
  <si>
    <t>PG</t>
  </si>
  <si>
    <t>Pisa</t>
  </si>
  <si>
    <t>PI</t>
  </si>
  <si>
    <t>Pordenone</t>
  </si>
  <si>
    <t>PN</t>
  </si>
  <si>
    <t>Prato</t>
  </si>
  <si>
    <t>PO</t>
  </si>
  <si>
    <t>Parma</t>
  </si>
  <si>
    <t>PR</t>
  </si>
  <si>
    <t>Pesaro</t>
  </si>
  <si>
    <t>PS</t>
  </si>
  <si>
    <t>Pistoia</t>
  </si>
  <si>
    <t>PT</t>
  </si>
  <si>
    <t>Pesaro-Urbino</t>
  </si>
  <si>
    <t>PU</t>
  </si>
  <si>
    <t>Pavia</t>
  </si>
  <si>
    <t>PV</t>
  </si>
  <si>
    <t>Potenza</t>
  </si>
  <si>
    <t>PZ</t>
  </si>
  <si>
    <t>Ravenna</t>
  </si>
  <si>
    <t>RA</t>
  </si>
  <si>
    <t>Reggio Calabria</t>
  </si>
  <si>
    <t>RC</t>
  </si>
  <si>
    <t>Reggio Emilia</t>
  </si>
  <si>
    <t>RE</t>
  </si>
  <si>
    <t>Ragusa</t>
  </si>
  <si>
    <t>RG</t>
  </si>
  <si>
    <t>Rieti</t>
  </si>
  <si>
    <t>RI</t>
  </si>
  <si>
    <t>Roma</t>
  </si>
  <si>
    <t>RM</t>
  </si>
  <si>
    <t>Rimini</t>
  </si>
  <si>
    <t>RN</t>
  </si>
  <si>
    <t>Rovigo</t>
  </si>
  <si>
    <t>RO</t>
  </si>
  <si>
    <t>Rovigo</t>
  </si>
  <si>
    <t>RV</t>
  </si>
  <si>
    <t>Salerno</t>
  </si>
  <si>
    <t>SA</t>
  </si>
  <si>
    <t>Sienna</t>
  </si>
  <si>
    <t>SI</t>
  </si>
  <si>
    <t>Sondrio</t>
  </si>
  <si>
    <t>SO</t>
  </si>
  <si>
    <t>La Spezia</t>
  </si>
  <si>
    <t>SP</t>
  </si>
  <si>
    <t>Siracusa</t>
  </si>
  <si>
    <t>SR</t>
  </si>
  <si>
    <t>Sassari</t>
  </si>
  <si>
    <t>SS</t>
  </si>
  <si>
    <t>Savona</t>
  </si>
  <si>
    <t>SV</t>
  </si>
  <si>
    <t>Taranto</t>
  </si>
  <si>
    <t>TA</t>
  </si>
  <si>
    <t>Teramo</t>
  </si>
  <si>
    <t>TE</t>
  </si>
  <si>
    <t>Trento</t>
  </si>
  <si>
    <t>TN</t>
  </si>
  <si>
    <t>Torino</t>
  </si>
  <si>
    <t>TO</t>
  </si>
  <si>
    <t>Trapani</t>
  </si>
  <si>
    <t>TP</t>
  </si>
  <si>
    <t>Terni</t>
  </si>
  <si>
    <t>TR</t>
  </si>
  <si>
    <t>Trieste</t>
  </si>
  <si>
    <t>TS</t>
  </si>
  <si>
    <t>Treviso</t>
  </si>
  <si>
    <t>TV</t>
  </si>
  <si>
    <t>Udine</t>
  </si>
  <si>
    <t>UD</t>
  </si>
  <si>
    <t>Varese</t>
  </si>
  <si>
    <t>VA</t>
  </si>
  <si>
    <t>Vercelli</t>
  </si>
  <si>
    <t>VC</t>
  </si>
  <si>
    <t>Venezia</t>
  </si>
  <si>
    <t>VE</t>
  </si>
  <si>
    <t>Vicenza</t>
  </si>
  <si>
    <t>VI</t>
  </si>
  <si>
    <t>Verona</t>
  </si>
  <si>
    <t>VR</t>
  </si>
  <si>
    <t>Viterbo</t>
  </si>
  <si>
    <t>VT</t>
  </si>
  <si>
    <t>Vibo Valentia</t>
  </si>
  <si>
    <t>VV</t>
  </si>
  <si>
    <t>Hokkaido</t>
  </si>
  <si>
    <t>01</t>
  </si>
  <si>
    <t>Aomori</t>
  </si>
  <si>
    <t>02</t>
  </si>
  <si>
    <t>Iwate</t>
  </si>
  <si>
    <t>03</t>
  </si>
  <si>
    <t>Miyagi</t>
  </si>
  <si>
    <t>04</t>
  </si>
  <si>
    <t>Akita</t>
  </si>
  <si>
    <t>05</t>
  </si>
  <si>
    <t>Yamagata</t>
  </si>
  <si>
    <t>06</t>
  </si>
  <si>
    <t>Fukushima</t>
  </si>
  <si>
    <t>07</t>
  </si>
  <si>
    <t>Ibaraki</t>
  </si>
  <si>
    <t>08</t>
  </si>
  <si>
    <t>Tochigi</t>
  </si>
  <si>
    <t>09</t>
  </si>
  <si>
    <t>Gunma</t>
  </si>
  <si>
    <t>Saitama</t>
  </si>
  <si>
    <t>Chiba</t>
  </si>
  <si>
    <t>Tokyo</t>
  </si>
  <si>
    <t>Kanagawa</t>
  </si>
  <si>
    <t>Niigata</t>
  </si>
  <si>
    <t>Toyama</t>
  </si>
  <si>
    <t>Ishikawa</t>
  </si>
  <si>
    <t>Fukui</t>
  </si>
  <si>
    <t>Yamanashi</t>
  </si>
  <si>
    <t>Nagano</t>
  </si>
  <si>
    <t>Gifu</t>
  </si>
  <si>
    <t>Shizuoka</t>
  </si>
  <si>
    <t>Aichi</t>
  </si>
  <si>
    <t>Mie</t>
  </si>
  <si>
    <t>Shiga</t>
  </si>
  <si>
    <t>Kyoto</t>
  </si>
  <si>
    <t>Osaka</t>
  </si>
  <si>
    <t>Hyogo</t>
  </si>
  <si>
    <t>Nara</t>
  </si>
  <si>
    <t>Wakayama</t>
  </si>
  <si>
    <t>Tottori</t>
  </si>
  <si>
    <t>Shimane</t>
  </si>
  <si>
    <t>Okayama</t>
  </si>
  <si>
    <t>Hiroshima</t>
  </si>
  <si>
    <t>Yamaguchi</t>
  </si>
  <si>
    <t>Tokushima</t>
  </si>
  <si>
    <t>Kagawa</t>
  </si>
  <si>
    <t>Ehime</t>
  </si>
  <si>
    <t>Kochi</t>
  </si>
  <si>
    <t>Fukuoka</t>
  </si>
  <si>
    <t>Saga</t>
  </si>
  <si>
    <t>Nagasaki</t>
  </si>
  <si>
    <t>Kumamoto</t>
  </si>
  <si>
    <t>Oita</t>
  </si>
  <si>
    <t>Miyazaki</t>
  </si>
  <si>
    <t>Kagoshima</t>
  </si>
  <si>
    <t>Okinawa</t>
  </si>
  <si>
    <t>Cheju-do</t>
  </si>
  <si>
    <t>01</t>
  </si>
  <si>
    <t>Cholla-bukto</t>
  </si>
  <si>
    <t>02</t>
  </si>
  <si>
    <t>Cholla-namdo</t>
  </si>
  <si>
    <t>03</t>
  </si>
  <si>
    <t>Ch´ungch´ong-bukto</t>
  </si>
  <si>
    <t>04</t>
  </si>
  <si>
    <t>Ch´ungch´ong-namdo</t>
  </si>
  <si>
    <t>05</t>
  </si>
  <si>
    <t>Inch´on-jikhalsi</t>
  </si>
  <si>
    <t>06</t>
  </si>
  <si>
    <t>Kangwon-do</t>
  </si>
  <si>
    <t>07</t>
  </si>
  <si>
    <t>Kwangju-jikhalsi</t>
  </si>
  <si>
    <t>08</t>
  </si>
  <si>
    <t>Kyonggi-do</t>
  </si>
  <si>
    <t>09</t>
  </si>
  <si>
    <t>Kyongsang-bukto</t>
  </si>
  <si>
    <t>Kyongsang-namdo</t>
  </si>
  <si>
    <t>Pusan-jikhalsi</t>
  </si>
  <si>
    <t>Soul-t´ukpyolsi</t>
  </si>
  <si>
    <t>Taegu-jikhalsi</t>
  </si>
  <si>
    <t>Taejon-jikhalsi</t>
  </si>
  <si>
    <t>Almatynskaia</t>
  </si>
  <si>
    <t>00</t>
  </si>
  <si>
    <t>Kostanaiskaia</t>
  </si>
  <si>
    <t>01</t>
  </si>
  <si>
    <t>Severo-Kazakhstansk</t>
  </si>
  <si>
    <t>02</t>
  </si>
  <si>
    <t>Pavlodarskaia</t>
  </si>
  <si>
    <t>03</t>
  </si>
  <si>
    <t>Akmolinskaia</t>
  </si>
  <si>
    <t>04</t>
  </si>
  <si>
    <t>Aktubinskaia</t>
  </si>
  <si>
    <t>05</t>
  </si>
  <si>
    <t>Atyrauskaia</t>
  </si>
  <si>
    <t>06</t>
  </si>
  <si>
    <t>Zapadno-Kazakhst</t>
  </si>
  <si>
    <t>07</t>
  </si>
  <si>
    <t>Mangystayskaia</t>
  </si>
  <si>
    <t>08</t>
  </si>
  <si>
    <t>Karagandinskaia</t>
  </si>
  <si>
    <t>09</t>
  </si>
  <si>
    <t>Vostochno-Kazakhstan</t>
  </si>
  <si>
    <t>Gambilskaia</t>
  </si>
  <si>
    <t>Kyzilordinskaia</t>
  </si>
  <si>
    <t>Aguascalientes</t>
  </si>
  <si>
    <t>AGS</t>
  </si>
  <si>
    <t>Baja California</t>
  </si>
  <si>
    <t>BC</t>
  </si>
  <si>
    <t>Baja California S</t>
  </si>
  <si>
    <t>BCS</t>
  </si>
  <si>
    <t>Chihuahua</t>
  </si>
  <si>
    <t>CHI</t>
  </si>
  <si>
    <t>Chiapas</t>
  </si>
  <si>
    <t>CHS</t>
  </si>
  <si>
    <t>Campeche</t>
  </si>
  <si>
    <t>CMP</t>
  </si>
  <si>
    <t>Coahuila</t>
  </si>
  <si>
    <t>COA</t>
  </si>
  <si>
    <t>Colima</t>
  </si>
  <si>
    <t>COL</t>
  </si>
  <si>
    <t>Distrito Federal</t>
  </si>
  <si>
    <t>DF</t>
  </si>
  <si>
    <t>Durango</t>
  </si>
  <si>
    <t>DGO</t>
  </si>
  <si>
    <t>Guerrero</t>
  </si>
  <si>
    <t>GRO</t>
  </si>
  <si>
    <t>Guanajuato</t>
  </si>
  <si>
    <t>GTO</t>
  </si>
  <si>
    <t>Hidalgo</t>
  </si>
  <si>
    <t>HGO</t>
  </si>
  <si>
    <t>Jalisco</t>
  </si>
  <si>
    <t>JAL</t>
  </si>
  <si>
    <t>Michoacán</t>
  </si>
  <si>
    <t>MCH</t>
  </si>
  <si>
    <t>Estado de México</t>
  </si>
  <si>
    <t>MEX</t>
  </si>
  <si>
    <t>Morelos</t>
  </si>
  <si>
    <t>MOR</t>
  </si>
  <si>
    <t>Nayarit</t>
  </si>
  <si>
    <t>NAY</t>
  </si>
  <si>
    <t>Nuevo León</t>
  </si>
  <si>
    <t>NL</t>
  </si>
  <si>
    <t>Oaxaca</t>
  </si>
  <si>
    <t>OAX</t>
  </si>
  <si>
    <t>Puebla</t>
  </si>
  <si>
    <t>PUE</t>
  </si>
  <si>
    <t>Quintana Roo</t>
  </si>
  <si>
    <t>QR</t>
  </si>
  <si>
    <t>Querétaro</t>
  </si>
  <si>
    <t>QRO</t>
  </si>
  <si>
    <t>Sinaloa</t>
  </si>
  <si>
    <t>SIN</t>
  </si>
  <si>
    <t>San Luis Potosí</t>
  </si>
  <si>
    <t>SLP</t>
  </si>
  <si>
    <t>Sonora</t>
  </si>
  <si>
    <t>SON</t>
  </si>
  <si>
    <t>Tabasco</t>
  </si>
  <si>
    <t>TAB</t>
  </si>
  <si>
    <t>Tlaxcala</t>
  </si>
  <si>
    <t>TLX</t>
  </si>
  <si>
    <t>Tamaulipas</t>
  </si>
  <si>
    <t>TMS</t>
  </si>
  <si>
    <t>Veracruz</t>
  </si>
  <si>
    <t>VER</t>
  </si>
  <si>
    <t>Yucatán</t>
  </si>
  <si>
    <t>YUC</t>
  </si>
  <si>
    <t>Zacatecas</t>
  </si>
  <si>
    <t>ZAC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</si>
  <si>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</si>
  <si>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</si>
  <si>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</si>
  <si>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</si>
  <si>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</si>
  <si>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</si>
  <si>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</si>
  <si>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</si>
  <si>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</si>
  <si>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</si>
  <si>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</si>
  <si>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SAR</t>
  </si>
  <si>
    <t>SEL</t>
  </si>
  <si>
    <t>SER</t>
  </si>
  <si>
    <t>TRE</t>
  </si>
  <si>
    <t>Drenthe</t>
  </si>
  <si>
    <t>01</t>
  </si>
  <si>
    <t>Flevoland</t>
  </si>
  <si>
    <t>02</t>
  </si>
  <si>
    <t>Friesland</t>
  </si>
  <si>
    <t>03</t>
  </si>
  <si>
    <t>Gelderland</t>
  </si>
  <si>
    <t>04</t>
  </si>
  <si>
    <t>Groningen</t>
  </si>
  <si>
    <t>05</t>
  </si>
  <si>
    <t>Limburg</t>
  </si>
  <si>
    <t>06</t>
  </si>
  <si>
    <t>North Brabant</t>
  </si>
  <si>
    <t>07</t>
  </si>
  <si>
    <t>North Holland</t>
  </si>
  <si>
    <t>08</t>
  </si>
  <si>
    <t>Overijssel</t>
  </si>
  <si>
    <t>09</t>
  </si>
  <si>
    <t>Utrecht</t>
  </si>
  <si>
    <t>Zealand</t>
  </si>
  <si>
    <t>Zuid-Holland</t>
  </si>
  <si>
    <t>Østfold Fylke</t>
  </si>
  <si>
    <t>01</t>
  </si>
  <si>
    <t>Akershus Fylke</t>
  </si>
  <si>
    <t>02</t>
  </si>
  <si>
    <t>Oslo</t>
  </si>
  <si>
    <t>03</t>
  </si>
  <si>
    <t>Hedmark Fylke</t>
  </si>
  <si>
    <t>04</t>
  </si>
  <si>
    <t>Oppland Fylke</t>
  </si>
  <si>
    <t>05</t>
  </si>
  <si>
    <t>Buskerud Fylke</t>
  </si>
  <si>
    <t>06</t>
  </si>
  <si>
    <t>Vestfold Fylke</t>
  </si>
  <si>
    <t>07</t>
  </si>
  <si>
    <t>Telemark Fylke</t>
  </si>
  <si>
    <t>08</t>
  </si>
  <si>
    <t>Aust-Agder Fylke</t>
  </si>
  <si>
    <t>09</t>
  </si>
  <si>
    <t>Vest-Agder Fylke</t>
  </si>
  <si>
    <t>Rogaland Fylke</t>
  </si>
  <si>
    <t>Hordaland Fylke</t>
  </si>
  <si>
    <t>Sogn og Fjordane F.</t>
  </si>
  <si>
    <t>Møre og Romsdal F.</t>
  </si>
  <si>
    <t>Sør-Trøndelag Fylke</t>
  </si>
  <si>
    <t>Nord-Trøndelag Fylke</t>
  </si>
  <si>
    <t>Nordland Fylke</t>
  </si>
  <si>
    <t>Troms Fylke</t>
  </si>
  <si>
    <t>Finnmark Fylke</t>
  </si>
  <si>
    <t>Auckland</t>
  </si>
  <si>
    <t>AKL</t>
  </si>
  <si>
    <t>Bay of Plenty</t>
  </si>
  <si>
    <t>BOP</t>
  </si>
  <si>
    <t>Canterbury</t>
  </si>
  <si>
    <t>CAN</t>
  </si>
  <si>
    <t>Hawke´s Bay</t>
  </si>
  <si>
    <t>HAB</t>
  </si>
  <si>
    <t>Manawatu-Wanganui</t>
  </si>
  <si>
    <t>MAN</t>
  </si>
  <si>
    <t>Northland</t>
  </si>
  <si>
    <t>NTL</t>
  </si>
  <si>
    <t>Otago</t>
  </si>
  <si>
    <t>OTA</t>
  </si>
  <si>
    <t>Southland</t>
  </si>
  <si>
    <t>STL</t>
  </si>
  <si>
    <t>Taranaki</t>
  </si>
  <si>
    <t>TAR</t>
  </si>
  <si>
    <t>Waikato</t>
  </si>
  <si>
    <t>WAI</t>
  </si>
  <si>
    <t>West Coast</t>
  </si>
  <si>
    <t>WEC</t>
  </si>
  <si>
    <t>Wellington</t>
  </si>
  <si>
    <t>WLG</t>
  </si>
  <si>
    <t>Tumbes</t>
  </si>
  <si>
    <t>01</t>
  </si>
  <si>
    <t>Piura</t>
  </si>
  <si>
    <t>02</t>
  </si>
  <si>
    <t>Lambayeque</t>
  </si>
  <si>
    <t>03</t>
  </si>
  <si>
    <t>La Libertad</t>
  </si>
  <si>
    <t>04</t>
  </si>
  <si>
    <t>Ancash</t>
  </si>
  <si>
    <t>05</t>
  </si>
  <si>
    <t>Lima y Callao</t>
  </si>
  <si>
    <t>06</t>
  </si>
  <si>
    <t>Ica</t>
  </si>
  <si>
    <t>07</t>
  </si>
  <si>
    <t>Arequipa</t>
  </si>
  <si>
    <t>08</t>
  </si>
  <si>
    <t>Moquegua</t>
  </si>
  <si>
    <t>09</t>
  </si>
  <si>
    <t>Tacna</t>
  </si>
  <si>
    <t>Amazonas</t>
  </si>
  <si>
    <t>Cajamarca</t>
  </si>
  <si>
    <t>San Martín</t>
  </si>
  <si>
    <t>Huánuco</t>
  </si>
  <si>
    <t>Pasco</t>
  </si>
  <si>
    <t>Junín</t>
  </si>
  <si>
    <t>Huancavelica</t>
  </si>
  <si>
    <t>Ayacucho</t>
  </si>
  <si>
    <t>Apurimac</t>
  </si>
  <si>
    <t>Cuzco</t>
  </si>
  <si>
    <t>Puno</t>
  </si>
  <si>
    <t>Loreto</t>
  </si>
  <si>
    <t>Ucayali</t>
  </si>
  <si>
    <t>Madre de Díos</t>
  </si>
  <si>
    <t>Ilocos</t>
  </si>
  <si>
    <t>01</t>
  </si>
  <si>
    <t>Cagayan Valley</t>
  </si>
  <si>
    <t>02</t>
  </si>
  <si>
    <t>Central Luzon</t>
  </si>
  <si>
    <t>03</t>
  </si>
  <si>
    <t>South Luzon</t>
  </si>
  <si>
    <t>04</t>
  </si>
  <si>
    <t>Bicol</t>
  </si>
  <si>
    <t>05</t>
  </si>
  <si>
    <t>West Visayas</t>
  </si>
  <si>
    <t>06</t>
  </si>
  <si>
    <t>Cntrl Visayas</t>
  </si>
  <si>
    <t>07</t>
  </si>
  <si>
    <t>East Visayas</t>
  </si>
  <si>
    <t>08</t>
  </si>
  <si>
    <t>West Mindanao</t>
  </si>
  <si>
    <t>09</t>
  </si>
  <si>
    <t>North Mindanao</t>
  </si>
  <si>
    <t>Cntrl Mindanao</t>
  </si>
  <si>
    <t>South Mindanao</t>
  </si>
  <si>
    <t>Dolnoslaskie</t>
  </si>
  <si>
    <t>DSL</t>
  </si>
  <si>
    <t>Kujawsko-Pomorskie</t>
  </si>
  <si>
    <t>K-P</t>
  </si>
  <si>
    <t>Lubelskie</t>
  </si>
  <si>
    <t>LBL</t>
  </si>
  <si>
    <t>Lubuskie</t>
  </si>
  <si>
    <t>LBS</t>
  </si>
  <si>
    <t>Lódzkie</t>
  </si>
  <si>
    <t>LDZ</t>
  </si>
  <si>
    <t>Malopolskie</t>
  </si>
  <si>
    <t>MAL</t>
  </si>
  <si>
    <t>Mazowieckie</t>
  </si>
  <si>
    <t>MAZ</t>
  </si>
  <si>
    <t>Opolskie</t>
  </si>
  <si>
    <t>OPO</t>
  </si>
  <si>
    <t>Podkarpackie</t>
  </si>
  <si>
    <t>PDK</t>
  </si>
  <si>
    <t>Podlaskie</t>
  </si>
  <si>
    <t>PDL</t>
  </si>
  <si>
    <t>Pomorskie</t>
  </si>
  <si>
    <t>POM</t>
  </si>
  <si>
    <t>Slaskie</t>
  </si>
  <si>
    <t>SLS</t>
  </si>
  <si>
    <t>Swietokrzyskie</t>
  </si>
  <si>
    <t>SWK</t>
  </si>
  <si>
    <t>Warminsko-mazurskie</t>
  </si>
  <si>
    <t>W-M</t>
  </si>
  <si>
    <t>Wielkopolskie</t>
  </si>
  <si>
    <t>WLK</t>
  </si>
  <si>
    <t>Zachodnio-Pomorskie</t>
  </si>
  <si>
    <t>Z-P</t>
  </si>
  <si>
    <t>Minho-Lima</t>
  </si>
  <si>
    <t>Cávado</t>
  </si>
  <si>
    <t>Ave</t>
  </si>
  <si>
    <t>Grande Porto</t>
  </si>
  <si>
    <t>Tâmega</t>
  </si>
  <si>
    <t>Entre Douro e Vouga</t>
  </si>
  <si>
    <t>Douro</t>
  </si>
  <si>
    <t>Alto Trás-os-Montes</t>
  </si>
  <si>
    <t>Baixo Vouga</t>
  </si>
  <si>
    <t>Baixo Mondego</t>
  </si>
  <si>
    <t>Pinhal Litoral</t>
  </si>
  <si>
    <t>Pinhal Interior N.</t>
  </si>
  <si>
    <t>Pinhal Interior Sul</t>
  </si>
  <si>
    <t>Dão-Lafoes</t>
  </si>
  <si>
    <t>Serra da Estrela</t>
  </si>
  <si>
    <t>Beira Interior Norte</t>
  </si>
  <si>
    <t>Beira Interior Sul</t>
  </si>
  <si>
    <t>Cova da Beira</t>
  </si>
  <si>
    <t>Oeste</t>
  </si>
  <si>
    <t>Grande Lisboa</t>
  </si>
  <si>
    <t>Península de Setúbal</t>
  </si>
  <si>
    <t>Médio Tejo</t>
  </si>
  <si>
    <t>Lezíria do Tejo</t>
  </si>
  <si>
    <t>Alentejo Litoral</t>
  </si>
  <si>
    <t>Alto Alentejo</t>
  </si>
  <si>
    <t>Alentejo Central</t>
  </si>
  <si>
    <t>Baixo Alentejo</t>
  </si>
  <si>
    <t>Algarve</t>
  </si>
  <si>
    <t>Reg. Aut. dos Açores</t>
  </si>
  <si>
    <t>Reg. Aut. da Madeira</t>
  </si>
  <si>
    <t>Alba</t>
  </si>
  <si>
    <t>01</t>
  </si>
  <si>
    <t>Arad</t>
  </si>
  <si>
    <t>02</t>
  </si>
  <si>
    <t>Arges</t>
  </si>
  <si>
    <t>03</t>
  </si>
  <si>
    <t>Bacau</t>
  </si>
  <si>
    <t>04</t>
  </si>
  <si>
    <t>Bihor</t>
  </si>
  <si>
    <t>05</t>
  </si>
  <si>
    <t>Bistrita-Nasaud</t>
  </si>
  <si>
    <t>06</t>
  </si>
  <si>
    <t>Botosani</t>
  </si>
  <si>
    <t>07</t>
  </si>
  <si>
    <t>Braila</t>
  </si>
  <si>
    <t>08</t>
  </si>
  <si>
    <t>Brasov</t>
  </si>
  <si>
    <t>09</t>
  </si>
  <si>
    <t>Bucuresti</t>
  </si>
  <si>
    <t>Buzau</t>
  </si>
  <si>
    <t>Calarasi</t>
  </si>
  <si>
    <t>Caras-Severin</t>
  </si>
  <si>
    <t>Cluj</t>
  </si>
  <si>
    <t>Constanta</t>
  </si>
  <si>
    <t>Covasna</t>
  </si>
  <si>
    <t>Dimbovita</t>
  </si>
  <si>
    <t>Dolj</t>
  </si>
  <si>
    <t>Galati</t>
  </si>
  <si>
    <t>Gorj</t>
  </si>
  <si>
    <t>Giurgiu</t>
  </si>
  <si>
    <t>Harghita</t>
  </si>
  <si>
    <t>Hunedoara</t>
  </si>
  <si>
    <t>Ialomita</t>
  </si>
  <si>
    <t>Iasi</t>
  </si>
  <si>
    <t>Maramures</t>
  </si>
  <si>
    <t>Mehedinti</t>
  </si>
  <si>
    <t>Mures</t>
  </si>
  <si>
    <t>Neamt</t>
  </si>
  <si>
    <t>Olt</t>
  </si>
  <si>
    <t>Prahova</t>
  </si>
  <si>
    <t>Salaj</t>
  </si>
  <si>
    <t>Satu Mare</t>
  </si>
  <si>
    <t>Sibiu</t>
  </si>
  <si>
    <t>Suceava</t>
  </si>
  <si>
    <t>Teleorman</t>
  </si>
  <si>
    <t>Timis</t>
  </si>
  <si>
    <t>Tulcea</t>
  </si>
  <si>
    <t>Vaslui</t>
  </si>
  <si>
    <t>Vilcea</t>
  </si>
  <si>
    <t>Vrancea</t>
  </si>
  <si>
    <t>Adigeja Republic</t>
  </si>
  <si>
    <t>01</t>
  </si>
  <si>
    <t>Highlands-Altay Rep.</t>
  </si>
  <si>
    <t>02</t>
  </si>
  <si>
    <t>Republ.of Bashkortos</t>
  </si>
  <si>
    <t>03</t>
  </si>
  <si>
    <t>Buryat Republic</t>
  </si>
  <si>
    <t>04</t>
  </si>
  <si>
    <t>Dagestan Republic</t>
  </si>
  <si>
    <t>05</t>
  </si>
  <si>
    <t>Ingushetija Republic</t>
  </si>
  <si>
    <t>06</t>
  </si>
  <si>
    <t>Kabardino-Balkar.Rep</t>
  </si>
  <si>
    <t>07</t>
  </si>
  <si>
    <t>Kalmyk Republic</t>
  </si>
  <si>
    <t>08</t>
  </si>
  <si>
    <t>Karach.-Cherkessk Rep.</t>
  </si>
  <si>
    <t>09</t>
  </si>
  <si>
    <t>Karelian Republic</t>
  </si>
  <si>
    <t>Komi Republic</t>
  </si>
  <si>
    <t>Marijskaya Republic</t>
  </si>
  <si>
    <t>Mordovian Republic</t>
  </si>
  <si>
    <t>Yakutiya-Saha Rrepub</t>
  </si>
  <si>
    <t>North Ossetia Republic</t>
  </si>
  <si>
    <t>Tatarstan Republic</t>
  </si>
  <si>
    <t>Tuva Republic</t>
  </si>
  <si>
    <t>The Udmurt Republic</t>
  </si>
  <si>
    <t>Chakassky Republic</t>
  </si>
  <si>
    <t>Chechenskaya Republ.</t>
  </si>
  <si>
    <t>Chuvash Republic</t>
  </si>
  <si>
    <t>Altay Territory</t>
  </si>
  <si>
    <t>Krasnodar Territory</t>
  </si>
  <si>
    <t>Krasnoyarsk Territor</t>
  </si>
  <si>
    <t>Primorye Territory</t>
  </si>
  <si>
    <t>Stavropol Territory</t>
  </si>
  <si>
    <t>Khabarovsk Territory</t>
  </si>
  <si>
    <t>The Amur Area</t>
  </si>
  <si>
    <t>The Arkhangelsk Area</t>
  </si>
  <si>
    <t>The Astrakhan Area</t>
  </si>
  <si>
    <t>The Belgorod Area</t>
  </si>
  <si>
    <t>The Bryansk Area</t>
  </si>
  <si>
    <t>The Vladimir Area</t>
  </si>
  <si>
    <t>The Volgograd Area</t>
  </si>
  <si>
    <t>The Vologda Area</t>
  </si>
  <si>
    <t>The Voronezh Area</t>
  </si>
  <si>
    <t>The Ivanovo Area</t>
  </si>
  <si>
    <t>The Irkutsk Area</t>
  </si>
  <si>
    <t>The Kaliningrad Area</t>
  </si>
  <si>
    <t>The Kaluga Area</t>
  </si>
  <si>
    <t>The Kamchatka Area</t>
  </si>
  <si>
    <t>The Kemerovo Area</t>
  </si>
  <si>
    <t>The Kirov Area</t>
  </si>
  <si>
    <t>The Kostroma Area</t>
  </si>
  <si>
    <t>The Kurgan Area</t>
  </si>
  <si>
    <t>The Kursk Area</t>
  </si>
  <si>
    <t>The Leningrad Area</t>
  </si>
  <si>
    <t>The Lipetsk Area</t>
  </si>
  <si>
    <t>The Magadan Area</t>
  </si>
  <si>
    <t>The Moscow Area</t>
  </si>
  <si>
    <t>The Murmansk Area</t>
  </si>
  <si>
    <t>The Nizhniy Novgorod</t>
  </si>
  <si>
    <t>The Novgorod Area</t>
  </si>
  <si>
    <t>The Novosibirsk Area</t>
  </si>
  <si>
    <t>The Omsk Area</t>
  </si>
  <si>
    <t>The Orenburg Area</t>
  </si>
  <si>
    <t>The Oryol Area</t>
  </si>
  <si>
    <t>The Penza Area</t>
  </si>
  <si>
    <t>The Perm Area</t>
  </si>
  <si>
    <t>The Pskov Area</t>
  </si>
  <si>
    <t>The Rostov Area</t>
  </si>
  <si>
    <t>The Ryazan Area</t>
  </si>
  <si>
    <t>The Samara Area</t>
  </si>
  <si>
    <t>The Saratov Area</t>
  </si>
  <si>
    <t>The Sakhalin Area</t>
  </si>
  <si>
    <t>The Sverdlovsk Area</t>
  </si>
  <si>
    <t>The Smolensk Area</t>
  </si>
  <si>
    <t>The Tambov Area</t>
  </si>
  <si>
    <t>The Tver Area</t>
  </si>
  <si>
    <t>The Tomsk Area</t>
  </si>
  <si>
    <t>The Tula Area</t>
  </si>
  <si>
    <t>The Tyumen Area</t>
  </si>
  <si>
    <t>The Ulyanovsk Area</t>
  </si>
  <si>
    <t>The Chelyabinsk Area</t>
  </si>
  <si>
    <t>The Chita Area</t>
  </si>
  <si>
    <t>The Yaroslavl Area</t>
  </si>
  <si>
    <t>c.Moscow</t>
  </si>
  <si>
    <t>c.St. Petersburg</t>
  </si>
  <si>
    <t>The Jewish Auton. area</t>
  </si>
  <si>
    <t>Aginsk Buryat Aut.distr.</t>
  </si>
  <si>
    <t>Komy Permjats.Aut.distr.</t>
  </si>
  <si>
    <t>Korjacs Auton.distr.</t>
  </si>
  <si>
    <t>Nenekchky Auton.distr.</t>
  </si>
  <si>
    <t>The Taymir Auton.dis</t>
  </si>
  <si>
    <t>Ust-Ordinsky Buryat</t>
  </si>
  <si>
    <t>Chanti-Mansyjsky Aut</t>
  </si>
  <si>
    <t>Chukotka Auton. dist</t>
  </si>
  <si>
    <t>Evensky Auton.distri</t>
  </si>
  <si>
    <t>Jamalo-Nenekchky Aut</t>
  </si>
  <si>
    <t>Blekinge Län</t>
  </si>
  <si>
    <t>Dalarnas Län</t>
  </si>
  <si>
    <t>Gotlands Län</t>
  </si>
  <si>
    <t>Gävleborgs Län</t>
  </si>
  <si>
    <t>Hallands Län</t>
  </si>
  <si>
    <t>Jämtlands Län</t>
  </si>
  <si>
    <t>Jönköpings Län</t>
  </si>
  <si>
    <t>Kalmar Län</t>
  </si>
  <si>
    <t>Kronobergs Län</t>
  </si>
  <si>
    <t>Norrbottens Län</t>
  </si>
  <si>
    <t>Skåne Län</t>
  </si>
  <si>
    <t>Stockholms Län</t>
  </si>
  <si>
    <t>Södermanlands Län</t>
  </si>
  <si>
    <t>Uppsala Län</t>
  </si>
  <si>
    <t>Värmlands Län</t>
  </si>
  <si>
    <t>Västerbottens Län</t>
  </si>
  <si>
    <t>Västernorrlands Län</t>
  </si>
  <si>
    <t>Västmanlands Län</t>
  </si>
  <si>
    <t>Västra Götalands Län</t>
  </si>
  <si>
    <t>Örebro Län</t>
  </si>
  <si>
    <t>Östergötlands Län</t>
  </si>
  <si>
    <t>Singapore</t>
  </si>
  <si>
    <t>SG</t>
  </si>
  <si>
    <t>Ajdovscina</t>
  </si>
  <si>
    <t>01</t>
  </si>
  <si>
    <t>Brezice</t>
  </si>
  <si>
    <t>02</t>
  </si>
  <si>
    <t>Celje</t>
  </si>
  <si>
    <t>03</t>
  </si>
  <si>
    <t>Cerknica</t>
  </si>
  <si>
    <t>04</t>
  </si>
  <si>
    <t>Crnomelj</t>
  </si>
  <si>
    <t>05</t>
  </si>
  <si>
    <t>Dravograd</t>
  </si>
  <si>
    <t>06</t>
  </si>
  <si>
    <t>Gornja Radgona</t>
  </si>
  <si>
    <t>07</t>
  </si>
  <si>
    <t>Grosuplje</t>
  </si>
  <si>
    <t>08</t>
  </si>
  <si>
    <t>Hrastnik Lasko</t>
  </si>
  <si>
    <t>09</t>
  </si>
  <si>
    <t>Idrija</t>
  </si>
  <si>
    <t>Ilirska Bistrica</t>
  </si>
  <si>
    <t>Izola</t>
  </si>
  <si>
    <t>Jesenice</t>
  </si>
  <si>
    <t>Kamnik</t>
  </si>
  <si>
    <t>Kocevje</t>
  </si>
  <si>
    <t>Koper</t>
  </si>
  <si>
    <t>Kranj</t>
  </si>
  <si>
    <t>Krsko</t>
  </si>
  <si>
    <t>Lenart</t>
  </si>
  <si>
    <t>Lendava</t>
  </si>
  <si>
    <t>Litija</t>
  </si>
  <si>
    <t>Ljubljana-Bezigrad</t>
  </si>
  <si>
    <t>Ljubljana-Center</t>
  </si>
  <si>
    <t>Ljubljana-Moste-Polj</t>
  </si>
  <si>
    <t>Ljubljana-Siska</t>
  </si>
  <si>
    <t>Ljubljana-Vic-Rudnik</t>
  </si>
  <si>
    <t>Ljutomer</t>
  </si>
  <si>
    <t>Logatec</t>
  </si>
  <si>
    <t>Maribor</t>
  </si>
  <si>
    <t>Metlika</t>
  </si>
  <si>
    <t>Mozirje</t>
  </si>
  <si>
    <t>Murska Sobota</t>
  </si>
  <si>
    <t>Nova Gorica</t>
  </si>
  <si>
    <t>Novo Mesto</t>
  </si>
  <si>
    <t>Ormoz</t>
  </si>
  <si>
    <t>Pesnica</t>
  </si>
  <si>
    <t>Piran</t>
  </si>
  <si>
    <t>Postojna</t>
  </si>
  <si>
    <t>Ptuj</t>
  </si>
  <si>
    <t>Radlje Ob Dravi</t>
  </si>
  <si>
    <t>Radovljica</t>
  </si>
  <si>
    <t>Ravne Na Koroskem</t>
  </si>
  <si>
    <t>Ribnica</t>
  </si>
  <si>
    <t>Ruse</t>
  </si>
  <si>
    <t>Sentjur Pri Celju</t>
  </si>
  <si>
    <t>Sevnica</t>
  </si>
  <si>
    <t>Sezana</t>
  </si>
  <si>
    <t>Skofja Loka</t>
  </si>
  <si>
    <t>Slovenj Gradec</t>
  </si>
  <si>
    <t>Slovenska Bistrica</t>
  </si>
  <si>
    <t>Slovenske Konjice</t>
  </si>
  <si>
    <t>Smarje Pri Jelsah</t>
  </si>
  <si>
    <t>Tolmin</t>
  </si>
  <si>
    <t>Trbovlje</t>
  </si>
  <si>
    <t>Trebnje</t>
  </si>
  <si>
    <t>Trzic</t>
  </si>
  <si>
    <t>Velenje</t>
  </si>
  <si>
    <t>Vrhnika</t>
  </si>
  <si>
    <t>Zagorje Ob Savi</t>
  </si>
  <si>
    <t>Zalec</t>
  </si>
  <si>
    <t>Bratislava</t>
  </si>
  <si>
    <t>01</t>
  </si>
  <si>
    <t>Zapadoslovensky</t>
  </si>
  <si>
    <t>02</t>
  </si>
  <si>
    <t>Stredoslovensky</t>
  </si>
  <si>
    <t>03</t>
  </si>
  <si>
    <t>Vychodoslovensky</t>
  </si>
  <si>
    <t>04</t>
  </si>
  <si>
    <t>Amnat Charoen</t>
  </si>
  <si>
    <t>01</t>
  </si>
  <si>
    <t>Ang Thong</t>
  </si>
  <si>
    <t>02</t>
  </si>
  <si>
    <t>Buriram</t>
  </si>
  <si>
    <t>03</t>
  </si>
  <si>
    <t>Chachoengsao</t>
  </si>
  <si>
    <t>04</t>
  </si>
  <si>
    <t>Chai Nat</t>
  </si>
  <si>
    <t>05</t>
  </si>
  <si>
    <t>Chaiyaphum</t>
  </si>
  <si>
    <t>06</t>
  </si>
  <si>
    <t>Chanthaburi</t>
  </si>
  <si>
    <t>07</t>
  </si>
  <si>
    <t>Chiang Mai</t>
  </si>
  <si>
    <t>08</t>
  </si>
  <si>
    <t>Chiang Rai</t>
  </si>
  <si>
    <t>09</t>
  </si>
  <si>
    <t>Chon Buri</t>
  </si>
  <si>
    <t>Chumphon</t>
  </si>
  <si>
    <t>Kalasin</t>
  </si>
  <si>
    <t>Kamphaeng Phet</t>
  </si>
  <si>
    <t>Kanchanaburi</t>
  </si>
  <si>
    <t>Khon Kaen</t>
  </si>
  <si>
    <t>Krabi</t>
  </si>
  <si>
    <t>Krung Thep</t>
  </si>
  <si>
    <t>Mahanakhon</t>
  </si>
  <si>
    <t>Lampang</t>
  </si>
  <si>
    <t>Lamphun</t>
  </si>
  <si>
    <t>Loei</t>
  </si>
  <si>
    <t>Lop Buri</t>
  </si>
  <si>
    <t>Mae Hong Son</t>
  </si>
  <si>
    <t>Maha Sarakham</t>
  </si>
  <si>
    <t>Mukdahan</t>
  </si>
  <si>
    <t>Nakhon Nayok</t>
  </si>
  <si>
    <t>Nakhon Pathom</t>
  </si>
  <si>
    <t>Nakhon Phanom</t>
  </si>
  <si>
    <t>Nakhon Ratchasima</t>
  </si>
  <si>
    <t>Nakhon Sawan</t>
  </si>
  <si>
    <t>Nakhon Si Thammarat</t>
  </si>
  <si>
    <t>Nan</t>
  </si>
  <si>
    <t>Narathiwat</t>
  </si>
  <si>
    <t>Nong Bua Lamphu</t>
  </si>
  <si>
    <t>Nong Khai</t>
  </si>
  <si>
    <t>Nonthaburi</t>
  </si>
  <si>
    <t>Pathum Thani</t>
  </si>
  <si>
    <t>Pattani</t>
  </si>
  <si>
    <t>Phangnga</t>
  </si>
  <si>
    <t>Phatthalung</t>
  </si>
  <si>
    <t>Phayao</t>
  </si>
  <si>
    <t>Phetchabun</t>
  </si>
  <si>
    <t>Phetchaburi</t>
  </si>
  <si>
    <t>Phichit</t>
  </si>
  <si>
    <t>Phitsanulok</t>
  </si>
  <si>
    <t>Phra Nakhon Si Ayut.</t>
  </si>
  <si>
    <t>Phrae</t>
  </si>
  <si>
    <t>Phuket</t>
  </si>
  <si>
    <t>Prachin Buri</t>
  </si>
  <si>
    <t>Adana</t>
  </si>
  <si>
    <t>01</t>
  </si>
  <si>
    <t>Adiyaman</t>
  </si>
  <si>
    <t>02</t>
  </si>
  <si>
    <t>Afyon</t>
  </si>
  <si>
    <t>03</t>
  </si>
  <si>
    <t>Agri</t>
  </si>
  <si>
    <t>04</t>
  </si>
  <si>
    <t>Amasya</t>
  </si>
  <si>
    <t>05</t>
  </si>
  <si>
    <t>Ankara</t>
  </si>
  <si>
    <t>06</t>
  </si>
  <si>
    <t>Antalya</t>
  </si>
  <si>
    <t>07</t>
  </si>
  <si>
    <t>Artvin</t>
  </si>
  <si>
    <t>08</t>
  </si>
  <si>
    <t>Aydin</t>
  </si>
  <si>
    <t>09</t>
  </si>
  <si>
    <t>Balikesir</t>
  </si>
  <si>
    <t>Bilecik</t>
  </si>
  <si>
    <t>Bingöl</t>
  </si>
  <si>
    <t>Bitlis</t>
  </si>
  <si>
    <t>Bolu</t>
  </si>
  <si>
    <t>Burdur</t>
  </si>
  <si>
    <t>Bursa</t>
  </si>
  <si>
    <t>Canakkale</t>
  </si>
  <si>
    <t>Cankiri</t>
  </si>
  <si>
    <t>Corum</t>
  </si>
  <si>
    <t>Denizli</t>
  </si>
  <si>
    <t>Diyarbakir</t>
  </si>
  <si>
    <t>Edirne</t>
  </si>
  <si>
    <t>Elazig</t>
  </si>
  <si>
    <t>Erzincan</t>
  </si>
  <si>
    <t>Erzurum</t>
  </si>
  <si>
    <t>Eskisehir</t>
  </si>
  <si>
    <t>Gaziantep</t>
  </si>
  <si>
    <t>Giresun</t>
  </si>
  <si>
    <t>Gümüshane</t>
  </si>
  <si>
    <t>Hakkari</t>
  </si>
  <si>
    <t>Hatay</t>
  </si>
  <si>
    <t>Isparta</t>
  </si>
  <si>
    <t>Icel</t>
  </si>
  <si>
    <t>Istanbul</t>
  </si>
  <si>
    <t>Izmir</t>
  </si>
  <si>
    <t>Kars</t>
  </si>
  <si>
    <t>Kastamonu</t>
  </si>
  <si>
    <t>Kayseri</t>
  </si>
  <si>
    <t>Kirklareli</t>
  </si>
  <si>
    <t>Kirshehir</t>
  </si>
  <si>
    <t>Kocaeli</t>
  </si>
  <si>
    <t>Konya</t>
  </si>
  <si>
    <t>Kütahya</t>
  </si>
  <si>
    <t>Malatya</t>
  </si>
  <si>
    <t>Manisa</t>
  </si>
  <si>
    <t>K.Marash</t>
  </si>
  <si>
    <t>Mardin</t>
  </si>
  <si>
    <t>Mugla</t>
  </si>
  <si>
    <t>Mush</t>
  </si>
  <si>
    <t>Nevshehir</t>
  </si>
  <si>
    <t>Nigde</t>
  </si>
  <si>
    <t>Ordu</t>
  </si>
  <si>
    <t>Rize</t>
  </si>
  <si>
    <t>Sakarya</t>
  </si>
  <si>
    <t>Samsun</t>
  </si>
  <si>
    <t>Siirt</t>
  </si>
  <si>
    <t>Sinop</t>
  </si>
  <si>
    <t>Sivas</t>
  </si>
  <si>
    <t>Tekirdag</t>
  </si>
  <si>
    <t>Tokat</t>
  </si>
  <si>
    <t>Trabzon</t>
  </si>
  <si>
    <t>Tunceli</t>
  </si>
  <si>
    <t>Shanliurfa</t>
  </si>
  <si>
    <t>Ushak</t>
  </si>
  <si>
    <t>Van</t>
  </si>
  <si>
    <t>Yozgat</t>
  </si>
  <si>
    <t>Zonguldak</t>
  </si>
  <si>
    <t>Aksaray</t>
  </si>
  <si>
    <t>Bayburt</t>
  </si>
  <si>
    <t>Karaman</t>
  </si>
  <si>
    <t>Kirikkale</t>
  </si>
  <si>
    <t>Batman</t>
  </si>
  <si>
    <t>Shirnak</t>
  </si>
  <si>
    <t>Bartin</t>
  </si>
  <si>
    <t>Ardahan</t>
  </si>
  <si>
    <t>Igdir</t>
  </si>
  <si>
    <t>Yalova</t>
  </si>
  <si>
    <t>Fu-chien</t>
  </si>
  <si>
    <t>FJN</t>
  </si>
  <si>
    <t>Kao-hsiung</t>
  </si>
  <si>
    <t>KSH</t>
  </si>
  <si>
    <t>T´ai-pei</t>
  </si>
  <si>
    <t>TPE</t>
  </si>
  <si>
    <t>Taiwan</t>
  </si>
  <si>
    <t>TWN</t>
  </si>
  <si>
    <t>Chernigivs'ka</t>
  </si>
  <si>
    <t>CHG</t>
  </si>
  <si>
    <t>Cherkas'ka</t>
  </si>
  <si>
    <t>CHR</t>
  </si>
  <si>
    <t>Chernovits'ka</t>
  </si>
  <si>
    <t>CHV</t>
  </si>
  <si>
    <t>Dnipropetrovs'ka</t>
  </si>
  <si>
    <t>DNP</t>
  </si>
  <si>
    <t>Donets'ka</t>
  </si>
  <si>
    <t>DON</t>
  </si>
  <si>
    <t>Harkivs'ka</t>
  </si>
  <si>
    <t>HAR</t>
  </si>
  <si>
    <t>Hmel'nits'ka</t>
  </si>
  <si>
    <t>HML</t>
  </si>
  <si>
    <t>Hersons'ka</t>
  </si>
  <si>
    <t>HRS</t>
  </si>
  <si>
    <t>Ivano-Frankivs'ka</t>
  </si>
  <si>
    <t>IVF</t>
  </si>
  <si>
    <t>Kievs'ka</t>
  </si>
  <si>
    <t>KIE</t>
  </si>
  <si>
    <t>Kirovograds'ka</t>
  </si>
  <si>
    <t>KIR</t>
  </si>
  <si>
    <t>Respublika Krim</t>
  </si>
  <si>
    <t>KRM</t>
  </si>
  <si>
    <t>L'vivsbka</t>
  </si>
  <si>
    <t>L'V</t>
  </si>
  <si>
    <t>Lugans'ka</t>
  </si>
  <si>
    <t>LUG</t>
  </si>
  <si>
    <t>Mikolaivs'ka</t>
  </si>
  <si>
    <t>MIK</t>
  </si>
  <si>
    <t>m.Kiev</t>
  </si>
  <si>
    <t>M_K</t>
  </si>
  <si>
    <t>m.Sevastopil</t>
  </si>
  <si>
    <t>M_S</t>
  </si>
  <si>
    <t>Odes'ka</t>
  </si>
  <si>
    <t>ODS</t>
  </si>
  <si>
    <t>Poltavs'ka</t>
  </si>
  <si>
    <t>POL</t>
  </si>
  <si>
    <t>Rivnens'ka</t>
  </si>
  <si>
    <t>RIV</t>
  </si>
  <si>
    <t>Sums'ka</t>
  </si>
  <si>
    <t>SUM</t>
  </si>
  <si>
    <t>Ternopil's'ka</t>
  </si>
  <si>
    <t>TER</t>
  </si>
  <si>
    <t>Vinnits'ka</t>
  </si>
  <si>
    <t>VIN</t>
  </si>
  <si>
    <t>Volins'ka</t>
  </si>
  <si>
    <t>VOL</t>
  </si>
  <si>
    <t>Zakarpats'ka</t>
  </si>
  <si>
    <t>ZAK</t>
  </si>
  <si>
    <t>Zaporiz'ka</t>
  </si>
  <si>
    <t>ZAP</t>
  </si>
  <si>
    <t>Zhitomirs'ka</t>
  </si>
  <si>
    <t>ZHI</t>
  </si>
  <si>
    <t>Alaska</t>
  </si>
  <si>
    <t>AK</t>
  </si>
  <si>
    <t>Alabama</t>
  </si>
  <si>
    <t>AL</t>
  </si>
  <si>
    <t>Arkansas</t>
  </si>
  <si>
    <t>AR</t>
  </si>
  <si>
    <t>American Samoa</t>
  </si>
  <si>
    <t>AS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</si>
  <si>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</si>
  <si>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</si>
  <si>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</si>
  <si>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</si>
  <si>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</si>
  <si>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</si>
  <si>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</si>
  <si>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</si>
  <si>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District of Columbia</t>
  </si>
  <si>
    <t>DC</t>
  </si>
  <si>
    <t>Delaware</t>
  </si>
  <si>
    <t>DE</t>
  </si>
  <si>
    <t>Florida</t>
  </si>
  <si>
    <t>FL</t>
  </si>
  <si>
    <t>Georgia</t>
  </si>
  <si>
    <t>GA</t>
  </si>
  <si>
    <t>Guam</t>
  </si>
  <si>
    <t>GU</t>
  </si>
  <si>
    <t>Hawaii</t>
  </si>
  <si>
    <t>HI</t>
  </si>
  <si>
    <t>Iowa</t>
  </si>
  <si>
    <t>IA</t>
  </si>
  <si>
    <t>Idaho</t>
  </si>
  <si>
    <t>ID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</si>
  <si>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</si>
  <si>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</si>
  <si>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</si>
  <si>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</si>
  <si>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</si>
  <si>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</si>
  <si>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</si>
  <si>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</si>
  <si>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</si>
  <si>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</si>
  <si>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Massachusetts</t>
  </si>
  <si>
    <t>MA</t>
  </si>
  <si>
    <t>Maryland</t>
  </si>
  <si>
    <t>MD</t>
  </si>
  <si>
    <t>Maine</t>
  </si>
  <si>
    <t>ME</t>
  </si>
  <si>
    <t>Michigan</t>
  </si>
  <si>
    <t>MI</t>
  </si>
  <si>
    <t>Minnesota</t>
  </si>
  <si>
    <t>MN</t>
  </si>
  <si>
    <t>Missouri</t>
  </si>
  <si>
    <t>MO</t>
  </si>
  <si>
    <t>Northern Mariana Islands</t>
  </si>
  <si>
    <t>MP</t>
  </si>
  <si>
    <t>Mississippi</t>
  </si>
  <si>
    <t>MS</t>
  </si>
  <si>
    <t>Montana</t>
  </si>
  <si>
    <t>MT</t>
  </si>
  <si>
    <t>North Carolina</t>
  </si>
  <si>
    <t>NC</t>
  </si>
  <si>
    <t>North Dakota</t>
  </si>
  <si>
    <t>ND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</si>
  <si>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</si>
  <si>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</si>
  <si>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</si>
  <si>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</si>
  <si>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</si>
  <si>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</si>
  <si>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</si>
  <si>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</si>
  <si>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Nevada</t>
  </si>
  <si>
    <t>NV</t>
  </si>
  <si>
    <t>New York</t>
  </si>
  <si>
    <t>NY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</si>
  <si>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</si>
  <si>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</si>
  <si>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</si>
  <si>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</si>
  <si>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</si>
  <si>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</si>
  <si>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</si>
  <si>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</si>
  <si>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</si>
  <si>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</si>
  <si>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</si>
  <si>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</si>
  <si>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</si>
  <si>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</si>
  <si>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</si>
  <si>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</si>
  <si>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</si>
  <si>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</si>
  <si>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</si>
  <si>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</si>
  <si>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</si>
  <si>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</si>
  <si>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Virginia</t>
  </si>
  <si>
    <t>VA</t>
  </si>
  <si>
    <t>Virgin Islands</t>
  </si>
  <si>
    <t>VI</t>
  </si>
  <si>
    <t>Vermont</t>
  </si>
  <si>
    <t>VT</t>
  </si>
  <si>
    <t>Washington</t>
  </si>
  <si>
    <t>WA</t>
  </si>
  <si>
    <t>Wisconsin</t>
  </si>
  <si>
    <t>WI</t>
  </si>
  <si>
    <t>West Virginia</t>
  </si>
  <si>
    <t>WV</t>
  </si>
  <si>
    <t>Wyoming</t>
  </si>
  <si>
    <t>WY</t>
  </si>
  <si>
    <t>Amazonas</t>
  </si>
  <si>
    <t>AMA</t>
  </si>
  <si>
    <t>Anzoategui</t>
  </si>
  <si>
    <t>ANZ</t>
  </si>
  <si>
    <t>Apure</t>
  </si>
  <si>
    <t>APU</t>
  </si>
  <si>
    <t>Aragua</t>
  </si>
  <si>
    <t>ARA</t>
  </si>
  <si>
    <t>Barinas</t>
  </si>
  <si>
    <t>BAR</t>
  </si>
  <si>
    <t>Bolivar</t>
  </si>
  <si>
    <t>BOL</t>
  </si>
  <si>
    <t>Carabobo</t>
  </si>
  <si>
    <t>CAR</t>
  </si>
  <si>
    <t>Cojedes</t>
  </si>
  <si>
    <t>COJ</t>
  </si>
  <si>
    <t>Delta Amacuro</t>
  </si>
  <si>
    <t>DA</t>
  </si>
  <si>
    <t>Distrito Federal</t>
  </si>
  <si>
    <t>DF</t>
  </si>
  <si>
    <t>Falcon</t>
  </si>
  <si>
    <t>FAL</t>
  </si>
  <si>
    <t>Guarico</t>
  </si>
  <si>
    <t>GUA</t>
  </si>
  <si>
    <t>Lara</t>
  </si>
  <si>
    <t>LAR</t>
  </si>
  <si>
    <t>Merida</t>
  </si>
  <si>
    <t>MER</t>
  </si>
  <si>
    <t>Miranda</t>
  </si>
  <si>
    <t>MIR</t>
  </si>
  <si>
    <t>Monagas</t>
  </si>
  <si>
    <t>MON</t>
  </si>
  <si>
    <t>Nueva Esparta</t>
  </si>
  <si>
    <t>NE</t>
  </si>
  <si>
    <t>Portuguesa</t>
  </si>
  <si>
    <t>POR</t>
  </si>
  <si>
    <t>Sucre</t>
  </si>
  <si>
    <t>SUC</t>
  </si>
  <si>
    <t>Tachira</t>
  </si>
  <si>
    <t>TAC</t>
  </si>
  <si>
    <t>Trujillo</t>
  </si>
  <si>
    <t>TRU</t>
  </si>
  <si>
    <t>Vargas</t>
  </si>
  <si>
    <t>VAR</t>
  </si>
  <si>
    <t>Yaracuy</t>
  </si>
  <si>
    <t>YAR</t>
  </si>
  <si>
    <t>Zulia</t>
  </si>
  <si>
    <t>ZUL</t>
  </si>
  <si>
    <t>Eastern Cape</t>
  </si>
  <si>
    <t>EC</t>
  </si>
  <si>
    <t>FS</t>
  </si>
  <si>
    <t>GP</t>
  </si>
  <si>
    <t>KZN</t>
  </si>
  <si>
    <t>MP</t>
  </si>
  <si>
    <t>Northern Cape</t>
  </si>
  <si>
    <t>NC</t>
  </si>
  <si>
    <t>NP</t>
  </si>
  <si>
    <t>Northwest</t>
  </si>
  <si>
    <t>NW</t>
  </si>
  <si>
    <t>Western Cape</t>
  </si>
  <si>
    <t>WC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</si>
  <si>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</si>
  <si>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</si>
  <si>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</si>
  <si>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</si>
  <si>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</si>
  <si>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</si>
  <si>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</si>
  <si>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</si>
  <si>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</si>
  <si>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</si>
  <si>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</si>
  <si>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</si>
  <si>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</si>
  <si>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</si>
  <si>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TOTAL PRODUCTION COSTS</t>
  </si>
  <si>
    <t>Special direct costs of manufacturing (SEKOF) and subsequent dies</t>
  </si>
  <si>
    <t>SBM tool list or subsequent dies</t>
  </si>
  <si>
    <t>cold pressing (massive forming)</t>
  </si>
  <si>
    <t>direct / indirect  hot forming tools</t>
  </si>
  <si>
    <t xml:space="preserve">gravity die-casting tools </t>
  </si>
  <si>
    <t>Perform mold</t>
  </si>
  <si>
    <t>precision cutting die</t>
  </si>
  <si>
    <t>rear foaming molds/forms</t>
  </si>
  <si>
    <t>RTM mold (resin injection)</t>
  </si>
  <si>
    <t xml:space="preserve">Sand casting </t>
  </si>
  <si>
    <t>stretching benders</t>
  </si>
  <si>
    <t>total trim-/ progressive dies</t>
  </si>
  <si>
    <t>trimming - piercing dies</t>
  </si>
  <si>
    <t>Breakingmask</t>
  </si>
  <si>
    <t>Slide decor / Slide Copying</t>
  </si>
  <si>
    <t>Glass pressing mold(Press bending form)</t>
  </si>
  <si>
    <t>laminating tools for special machine</t>
  </si>
  <si>
    <t>masking</t>
  </si>
  <si>
    <t>checking block / fixtures-specifically</t>
  </si>
  <si>
    <t>cutting fixture general</t>
  </si>
  <si>
    <t>special tools for mechanical manufacturing</t>
  </si>
  <si>
    <t>clamping fixture for mechanical manufacturing</t>
  </si>
  <si>
    <t>Conveyor component parts, based</t>
  </si>
  <si>
    <t>Subsequent_tool</t>
  </si>
  <si>
    <t>Tool_maintenance</t>
  </si>
  <si>
    <t>Richtigstellung der Listennamen für Folgewerkzeug und Instandhaltung</t>
  </si>
  <si>
    <t>Unit_(purchased_part)</t>
  </si>
  <si>
    <t>Premium_(kg)</t>
  </si>
  <si>
    <t>Richtigstellung der Formeln und Verweise auf englische Begriffe, dass diese nun zu berechnungen führen.</t>
  </si>
  <si>
    <t>Egypta</t>
  </si>
  <si>
    <t>S-Verweis für Ländercode richtig gestellt, Blatt SBM Inventarsierung</t>
  </si>
  <si>
    <t>SBM Liste in beiden Prämissenblätter gleichgestellt.</t>
  </si>
  <si>
    <t>Löschhinweis in Blatt "SBM Inventarisierung"</t>
  </si>
  <si>
    <t>Schriftart auf BMW Group light umgestellt.</t>
  </si>
  <si>
    <t>Feld Änderungsindex auf "Text formatiert"</t>
  </si>
  <si>
    <t>Verlinkung AI aus Summary-Blatt; Text für Speicherung ".csv" richtig  gestellt.</t>
  </si>
  <si>
    <t>Farben richtig gestellt</t>
  </si>
  <si>
    <t>020</t>
  </si>
  <si>
    <t>Ländercode Shanghai ="020" anstatt "20"</t>
  </si>
  <si>
    <t>030</t>
  </si>
  <si>
    <t>040</t>
  </si>
  <si>
    <t>050</t>
  </si>
  <si>
    <t>060</t>
  </si>
  <si>
    <t>070</t>
  </si>
  <si>
    <t>080</t>
  </si>
  <si>
    <t>090</t>
  </si>
  <si>
    <t>Filling according  specif. of BMW Purchasing</t>
  </si>
  <si>
    <t>Oman</t>
  </si>
  <si>
    <t>OM</t>
  </si>
  <si>
    <t>OMR</t>
  </si>
  <si>
    <t>Hongkong</t>
  </si>
  <si>
    <t>Kowloon</t>
  </si>
  <si>
    <t>New Territories</t>
  </si>
  <si>
    <t>015</t>
  </si>
  <si>
    <t>016</t>
  </si>
  <si>
    <t>017</t>
  </si>
  <si>
    <t>018</t>
  </si>
  <si>
    <t>019</t>
  </si>
  <si>
    <t>021</t>
  </si>
  <si>
    <t>Ländercodes für Dänemark, Finnland und Schweden auf dreistellig umgestellt</t>
  </si>
  <si>
    <t>Verknüpfung für Auswahl "Argentinien" --&gt; Orte richtig gestellt</t>
  </si>
  <si>
    <t>Land "Oman" und "Hongkong" hinzugefügt (inkl. Regionen)</t>
  </si>
  <si>
    <t>LZ</t>
  </si>
  <si>
    <t>Alloy Surcharge</t>
  </si>
  <si>
    <t>email-Adresse als Hyperlink anzeigen:
=HYPERLINK(VERKETTEN("mailto:";A4);A4)</t>
  </si>
  <si>
    <t>Kommentarfelder von Hr. Eibl löschen</t>
  </si>
  <si>
    <t>Format Anfragenummer/Version = Text</t>
  </si>
  <si>
    <t>Text auf links formatiert, Lieferbed. Im Zus.Blatt</t>
  </si>
  <si>
    <t>Farbformatierung bei Fertigungsblatt unten bei der Zusammenfassung (Bereiche falsch definiert)</t>
  </si>
  <si>
    <t>Zusammenfassungsblatt, Spalte L verbreitert.</t>
  </si>
  <si>
    <t>Eingabefeld "Änderungsmeldungsnummer" auf Text umformartiert, führende Null wird angezeigt.</t>
  </si>
  <si>
    <t>Blatt SBM/SEKOF --&gt; Zeilenhöhe Z34 angepasst, Text war nicht vollständig lesbar.
Abgrenzung im Rahmen eingefügt.</t>
  </si>
  <si>
    <r>
      <t>2. Quotation currency 2 [AW2]</t>
    </r>
    <r>
      <rPr>
        <sz val="8"/>
        <rFont val="BMW Group Light"/>
      </rPr>
      <t xml:space="preserve"> (opt.):</t>
    </r>
  </si>
  <si>
    <r>
      <t>3. Quotation currency 3 [AW3]</t>
    </r>
    <r>
      <rPr>
        <sz val="8"/>
        <rFont val="BMW Group Light"/>
      </rPr>
      <t xml:space="preserve"> (opt.):</t>
    </r>
  </si>
  <si>
    <t>Exchange rates for order currency [AW1]
(for info purposes only)</t>
  </si>
  <si>
    <t>Zus. Blatt --&gt; Beschreibung im Feld D24 gekürzt., da nicht lesbar.</t>
  </si>
  <si>
    <t>Spaltenbreite im SBM/SEKOF bei Überschriften richtig gestellt.</t>
  </si>
  <si>
    <t>Benennung der Währungsspalte 2 und 3 auf dem
Zusammenfassungsblatt in der Länge angepasst.</t>
  </si>
  <si>
    <t>Feldformatierung von Währungsspalte, die nach auswahl eingeblendet werden richtig gestellt.</t>
  </si>
  <si>
    <t xml:space="preserve">     3. SBM, SEKOF and subsequent tool (FWZ)</t>
  </si>
  <si>
    <t xml:space="preserve"> Raw material description</t>
  </si>
  <si>
    <t xml:space="preserve"> Base weight [kg]</t>
  </si>
  <si>
    <t>Raw material specific excalation clause</t>
  </si>
  <si>
    <t>Blatt "Rohstoffrisiken"</t>
  </si>
  <si>
    <t>Blatt "Material"</t>
  </si>
  <si>
    <t>Beschreibung Rohstoffschlüssel</t>
  </si>
  <si>
    <t>Anteilsart</t>
  </si>
  <si>
    <t>Hinweismeldung im Blatt "Rohstoffrisiken" zur weiteren Vorgehensweise</t>
  </si>
  <si>
    <t>nicht im 
Material-Blatt</t>
  </si>
  <si>
    <t>Aluminium (LME, primary raw material)</t>
  </si>
  <si>
    <t>ALUMINIUM HG 3M SELLER LME (MTZ)</t>
  </si>
  <si>
    <t>A013</t>
  </si>
  <si>
    <t>konstanter Wert, wird bei Rohstoffschwankung nicht angepasst (siehe Ausführungsbeispiel Aluminium)</t>
  </si>
  <si>
    <t>X</t>
  </si>
  <si>
    <t>Aluminium Scrap/Lost value</t>
  </si>
  <si>
    <t>Lead (LME, primary raw material)</t>
  </si>
  <si>
    <t>Carbon Black</t>
  </si>
  <si>
    <t>LEAD LME CASH SELLER (MTZ)</t>
  </si>
  <si>
    <t>PBCA</t>
  </si>
  <si>
    <t>Fertiggewicht</t>
  </si>
  <si>
    <t>Dysprosium - Domestic</t>
  </si>
  <si>
    <t>SO12</t>
  </si>
  <si>
    <t>Dysprosium - FOB price</t>
  </si>
  <si>
    <t>SO33</t>
  </si>
  <si>
    <t>Ferrochromium</t>
  </si>
  <si>
    <t>hier als weitere Detaillierung für Stahl- und Gusslegierungselemente</t>
  </si>
  <si>
    <t>Fluids, oil, fuel</t>
  </si>
  <si>
    <t>CASTING STEEL SCRAP (MTZ) 100kg</t>
  </si>
  <si>
    <t>SRZU</t>
  </si>
  <si>
    <t>SRUS</t>
  </si>
  <si>
    <t xml:space="preserve">Plastics ABS                              </t>
  </si>
  <si>
    <t xml:space="preserve">Plastics ABS-PC                           </t>
  </si>
  <si>
    <t xml:space="preserve">Plastics EPDM                             </t>
  </si>
  <si>
    <t>Plastics Epoxy resin</t>
  </si>
  <si>
    <t xml:space="preserve">Plastics MDI                              </t>
  </si>
  <si>
    <t xml:space="preserve">Plastics PA                               </t>
  </si>
  <si>
    <t xml:space="preserve">Plastics PE                               </t>
  </si>
  <si>
    <t>Plastics Polyacrylnitril</t>
  </si>
  <si>
    <t xml:space="preserve">Plastics Polyol                           </t>
  </si>
  <si>
    <t>KU17</t>
  </si>
  <si>
    <t xml:space="preserve">Plastics POM                              </t>
  </si>
  <si>
    <t xml:space="preserve">Plastics PP                               </t>
  </si>
  <si>
    <t xml:space="preserve">Plastics PP-GFxx                          </t>
  </si>
  <si>
    <t xml:space="preserve">Plastics PP-TVxx                          </t>
  </si>
  <si>
    <t>Plastics Process material Paintings</t>
  </si>
  <si>
    <t xml:space="preserve">Plastics PVC                              </t>
  </si>
  <si>
    <t>KU16</t>
  </si>
  <si>
    <t>Copper (LME, primary raw material)</t>
  </si>
  <si>
    <t>COPPER LME CASH SELLER (MTZ)</t>
  </si>
  <si>
    <t>Neodym  - Domestic</t>
  </si>
  <si>
    <t>Steel alloy surcharge</t>
  </si>
  <si>
    <t>Magnesium (primary raw material)</t>
  </si>
  <si>
    <t>CUCA</t>
  </si>
  <si>
    <t>Natural rubber</t>
  </si>
  <si>
    <t>NICKEL LME CASH SELLER (MTZ)</t>
  </si>
  <si>
    <t>Palladium (g)</t>
  </si>
  <si>
    <t>Neodym - FOB price</t>
  </si>
  <si>
    <t>Palladium (oz)</t>
  </si>
  <si>
    <t>Nickel (LME, primary raw material)</t>
  </si>
  <si>
    <t>SO32</t>
  </si>
  <si>
    <t>hier nur als weitere Detaillierung für Stahl- und Gusslegierungselemente</t>
  </si>
  <si>
    <t>NICA</t>
  </si>
  <si>
    <t>Rhodium (g)</t>
  </si>
  <si>
    <t>Rhodium (oz)</t>
  </si>
  <si>
    <t xml:space="preserve">Platin (g)            </t>
  </si>
  <si>
    <t>SO21</t>
  </si>
  <si>
    <t xml:space="preserve">Platin (oz)            </t>
  </si>
  <si>
    <t>SO25</t>
  </si>
  <si>
    <t>SO22</t>
  </si>
  <si>
    <t>Steel others</t>
  </si>
  <si>
    <t xml:space="preserve">Steel sheet (BMW manufacturing)      </t>
  </si>
  <si>
    <t>Steel Hot dipped galvanized</t>
  </si>
  <si>
    <t>Steel Hot dipped galvanized US</t>
  </si>
  <si>
    <t>Steel Hot rolled coil</t>
  </si>
  <si>
    <t>Steel Hot rolled coil US</t>
  </si>
  <si>
    <t>Stainless steel base price</t>
  </si>
  <si>
    <t>Steel iron casting</t>
  </si>
  <si>
    <t>ggf. weitere Ergänzung um Nickel und Ferrochrom</t>
  </si>
  <si>
    <t>Steel electrical sheet</t>
  </si>
  <si>
    <t>FORGED STEEL SCRAP SURCHARGE (MTZ)</t>
  </si>
  <si>
    <t>Steel Forged steel</t>
  </si>
  <si>
    <t>SRZS</t>
  </si>
  <si>
    <t>Steel Wire rod</t>
  </si>
  <si>
    <t>als Abschlag für Reststoffvergütung (siehe Ausführungsbeispiel Stahl)</t>
  </si>
  <si>
    <t>Synthetic rubber</t>
  </si>
  <si>
    <t>Zinc (primary raw material)</t>
  </si>
  <si>
    <t>SO11</t>
  </si>
  <si>
    <t>Tin (primary raw material)</t>
  </si>
  <si>
    <t>SO10</t>
  </si>
  <si>
    <t>Ergänzende Schlüssel</t>
  </si>
  <si>
    <t>Abwicklungsmodelle</t>
  </si>
  <si>
    <t>x</t>
  </si>
  <si>
    <t>MOV</t>
  </si>
  <si>
    <t>PGK</t>
  </si>
  <si>
    <t>MTZ</t>
  </si>
  <si>
    <t>Resale</t>
  </si>
  <si>
    <t>Ergebnis</t>
  </si>
  <si>
    <t>Summe von  Base weight [kg]</t>
  </si>
  <si>
    <t>Glas</t>
  </si>
  <si>
    <t>Others (raw material)</t>
  </si>
  <si>
    <t>Process Material Others</t>
  </si>
  <si>
    <t xml:space="preserve">     5. Raw material risks</t>
  </si>
  <si>
    <t>Raw material details: please fill out according to BMW Purchasing data (see RFQ documents)</t>
  </si>
  <si>
    <t>Specified average period:</t>
  </si>
  <si>
    <t>to:</t>
  </si>
  <si>
    <t>from:</t>
  </si>
  <si>
    <t>Amended raw material details according instruction</t>
  </si>
  <si>
    <t>BMW Supplier no.:</t>
  </si>
  <si>
    <t>BMW Part number:</t>
  </si>
  <si>
    <t>To update the Pivot-Table, please press the right mouse button for --&gt; “update”</t>
  </si>
  <si>
    <t xml:space="preserve"> Capacity per AT [parts]
 2nd shifts</t>
  </si>
  <si>
    <t xml:space="preserve"> Capacity per AT [parts]
 3rd shifts</t>
  </si>
  <si>
    <t xml:space="preserve"> Procurement currency [BW]</t>
  </si>
  <si>
    <t xml:space="preserve"> Quotation currency [AW]</t>
  </si>
  <si>
    <t>Order number / Version:</t>
  </si>
  <si>
    <t>Raw material specific escalation clause</t>
  </si>
  <si>
    <t xml:space="preserve"> Purchasing currency [BW]</t>
  </si>
  <si>
    <r>
      <rPr>
        <sz val="11"/>
        <color indexed="8"/>
        <rFont val="Calibri"/>
        <family val="2"/>
      </rPr>
      <t>bending tools</t>
    </r>
  </si>
  <si>
    <r>
      <rPr>
        <sz val="11"/>
        <color indexed="8"/>
        <rFont val="Calibri"/>
        <family val="2"/>
      </rPr>
      <t>blowing tools</t>
    </r>
  </si>
  <si>
    <r>
      <rPr>
        <sz val="11"/>
        <color indexed="8"/>
        <rFont val="Calibri"/>
        <family val="2"/>
      </rPr>
      <t>cast tools</t>
    </r>
  </si>
  <si>
    <r>
      <rPr>
        <sz val="11"/>
        <color indexed="8"/>
        <rFont val="Calibri"/>
        <family val="2"/>
      </rPr>
      <t>elastomer tools</t>
    </r>
  </si>
  <si>
    <r>
      <rPr>
        <sz val="11"/>
        <color indexed="8"/>
        <rFont val="Calibri"/>
        <family val="2"/>
      </rPr>
      <t>extruding tools</t>
    </r>
  </si>
  <si>
    <r>
      <rPr>
        <sz val="11"/>
        <color indexed="8"/>
        <rFont val="Calibri"/>
        <family val="2"/>
      </rPr>
      <t>progressive tools</t>
    </r>
  </si>
  <si>
    <r>
      <rPr>
        <sz val="11"/>
        <color indexed="8"/>
        <rFont val="Calibri"/>
        <family val="2"/>
      </rPr>
      <t>inner high pressure forming tools</t>
    </r>
  </si>
  <si>
    <r>
      <rPr>
        <sz val="11"/>
        <color indexed="8"/>
        <rFont val="Calibri"/>
        <family val="2"/>
      </rPr>
      <t>core box</t>
    </r>
  </si>
  <si>
    <r>
      <rPr>
        <sz val="11"/>
        <color indexed="8"/>
        <rFont val="Calibri"/>
        <family val="2"/>
      </rPr>
      <t>reshaping tools</t>
    </r>
  </si>
  <si>
    <r>
      <rPr>
        <sz val="11"/>
        <color indexed="8"/>
        <rFont val="Calibri"/>
        <family val="2"/>
      </rPr>
      <t>drop-through blank dies</t>
    </r>
  </si>
  <si>
    <r>
      <rPr>
        <sz val="11"/>
        <color indexed="8"/>
        <rFont val="Calibri"/>
        <family val="2"/>
      </rPr>
      <t>foaming tools</t>
    </r>
  </si>
  <si>
    <r>
      <rPr>
        <sz val="11"/>
        <color indexed="8"/>
        <rFont val="Calibri"/>
        <family val="2"/>
      </rPr>
      <t>welding tools for standard machine</t>
    </r>
  </si>
  <si>
    <r>
      <rPr>
        <sz val="11"/>
        <color indexed="8"/>
        <rFont val="Calibri"/>
        <family val="2"/>
      </rPr>
      <t>sinter metal tools</t>
    </r>
  </si>
  <si>
    <r>
      <rPr>
        <sz val="11"/>
        <color indexed="8"/>
        <rFont val="Calibri"/>
        <family val="2"/>
      </rPr>
      <t>spraying form moulds</t>
    </r>
  </si>
  <si>
    <r>
      <rPr>
        <sz val="11"/>
        <color indexed="8"/>
        <rFont val="Calibri"/>
        <family val="2"/>
      </rPr>
      <t>billet extrusion die tools</t>
    </r>
  </si>
  <si>
    <r>
      <rPr>
        <sz val="11"/>
        <color indexed="8"/>
        <rFont val="Calibri"/>
        <family val="2"/>
      </rPr>
      <t>tube draw dies</t>
    </r>
  </si>
  <si>
    <r>
      <rPr>
        <sz val="11"/>
        <color indexed="8"/>
        <rFont val="Calibri"/>
        <family val="2"/>
      </rPr>
      <t>vulcanising tools</t>
    </r>
  </si>
  <si>
    <r>
      <rPr>
        <sz val="11"/>
        <color indexed="8"/>
        <rFont val="Calibri"/>
        <family val="2"/>
      </rPr>
      <t>workpiece carrier</t>
    </r>
  </si>
  <si>
    <r>
      <rPr>
        <sz val="11"/>
        <color indexed="8"/>
        <rFont val="Calibri"/>
        <family val="2"/>
      </rPr>
      <t>draw dies</t>
    </r>
  </si>
  <si>
    <r>
      <rPr>
        <sz val="11"/>
        <color indexed="8"/>
        <rFont val="Calibri"/>
        <family val="2"/>
      </rPr>
      <t>coating application fixture</t>
    </r>
  </si>
  <si>
    <r>
      <rPr>
        <sz val="11"/>
        <color indexed="8"/>
        <rFont val="Calibri"/>
        <family val="2"/>
      </rPr>
      <t>galvanic frames</t>
    </r>
  </si>
  <si>
    <r>
      <rPr>
        <sz val="11"/>
        <color indexed="8"/>
        <rFont val="Calibri"/>
        <family val="2"/>
      </rPr>
      <t>In-circuit tester adapter (PCB) including software, function test adapter, final test adapter (accessories)</t>
    </r>
  </si>
  <si>
    <r>
      <rPr>
        <sz val="11"/>
        <color indexed="8"/>
        <rFont val="Calibri"/>
        <family val="2"/>
      </rPr>
      <t>bonding fixture</t>
    </r>
  </si>
  <si>
    <r>
      <rPr>
        <sz val="11"/>
        <color indexed="8"/>
        <rFont val="Calibri"/>
        <family val="2"/>
      </rPr>
      <t>painting fixtures / mounts</t>
    </r>
  </si>
  <si>
    <r>
      <rPr>
        <sz val="11"/>
        <color indexed="8"/>
        <rFont val="Calibri"/>
        <family val="2"/>
      </rPr>
      <t>soldering frame</t>
    </r>
  </si>
  <si>
    <r>
      <rPr>
        <sz val="11"/>
        <color indexed="8"/>
        <rFont val="Calibri"/>
        <family val="2"/>
      </rPr>
      <t>mechanisation accessories (grippers, feeders)</t>
    </r>
  </si>
  <si>
    <r>
      <rPr>
        <sz val="11"/>
        <color indexed="8"/>
        <rFont val="Calibri"/>
        <family val="2"/>
      </rPr>
      <t>measuring / test equipment fixtures, specific</t>
    </r>
  </si>
  <si>
    <r>
      <rPr>
        <sz val="11"/>
        <color indexed="8"/>
        <rFont val="Calibri"/>
        <family val="2"/>
      </rPr>
      <t>assembly fixtures of all types</t>
    </r>
  </si>
  <si>
    <r>
      <rPr>
        <sz val="11"/>
        <color indexed="8"/>
        <rFont val="Calibri"/>
        <family val="2"/>
      </rPr>
      <t>NC programs of all types</t>
    </r>
  </si>
  <si>
    <r>
      <rPr>
        <sz val="11"/>
        <color indexed="8"/>
        <rFont val="Calibri"/>
        <family val="2"/>
      </rPr>
      <t>polishing devices</t>
    </r>
  </si>
  <si>
    <r>
      <rPr>
        <sz val="11"/>
        <color indexed="8"/>
        <rFont val="Calibri"/>
        <family val="2"/>
      </rPr>
      <t>set of pulleys</t>
    </r>
  </si>
  <si>
    <r>
      <rPr>
        <sz val="11"/>
        <color indexed="8"/>
        <rFont val="Calibri"/>
        <family val="2"/>
      </rPr>
      <t>welding fixtures / mounts</t>
    </r>
  </si>
  <si>
    <r>
      <rPr>
        <sz val="11"/>
        <color indexed="8"/>
        <rFont val="Calibri"/>
        <family val="2"/>
      </rPr>
      <t>welding tools for special machine</t>
    </r>
  </si>
  <si>
    <r>
      <rPr>
        <sz val="11"/>
        <color indexed="8"/>
        <rFont val="Calibri"/>
        <family val="2"/>
      </rPr>
      <t>screen print template</t>
    </r>
  </si>
  <si>
    <r>
      <rPr>
        <sz val="11"/>
        <color indexed="8"/>
        <rFont val="Calibri"/>
        <family val="2"/>
      </rPr>
      <t>screens</t>
    </r>
  </si>
  <si>
    <r>
      <rPr>
        <sz val="11"/>
        <color indexed="8"/>
        <rFont val="Calibri"/>
        <family val="2"/>
      </rPr>
      <t>clamping fixture</t>
    </r>
  </si>
  <si>
    <r>
      <rPr>
        <sz val="11"/>
        <color indexed="8"/>
        <rFont val="Calibri"/>
        <family val="2"/>
      </rPr>
      <t>punching tools for PCB grooves</t>
    </r>
  </si>
  <si>
    <r>
      <rPr>
        <sz val="11"/>
        <color indexed="8"/>
        <rFont val="Calibri"/>
        <family val="2"/>
      </rPr>
      <t>transport frames, containers (washing, heat treatment etc.)</t>
    </r>
  </si>
  <si>
    <r>
      <rPr>
        <sz val="11"/>
        <color indexed="8"/>
        <rFont val="Calibri"/>
        <family val="2"/>
      </rPr>
      <t>rolling tools (with component-related embossing)</t>
    </r>
  </si>
  <si>
    <r>
      <rPr>
        <sz val="11"/>
        <color indexed="8"/>
        <rFont val="Calibri"/>
        <family val="2"/>
      </rPr>
      <t>clamping fixture for machining centre</t>
    </r>
  </si>
  <si>
    <r>
      <rPr>
        <sz val="11"/>
        <color indexed="8"/>
        <rFont val="Calibri"/>
        <family val="2"/>
      </rPr>
      <t>flocking fixture</t>
    </r>
  </si>
  <si>
    <t xml:space="preserve"> Item Number
 Manufacturing step</t>
  </si>
  <si>
    <t xml:space="preserve"> Designation
 Raw material / purchased part</t>
  </si>
  <si>
    <t xml:space="preserve"> Technical function 
 of the component</t>
  </si>
  <si>
    <t xml:space="preserve"> Packaging costs
 per unit [AW]</t>
  </si>
  <si>
    <t xml:space="preserve"> Transport costs
 per quantity unit [AW]</t>
  </si>
  <si>
    <t xml:space="preserve"> Customs duties
 per quantity unit [AW]</t>
  </si>
  <si>
    <t xml:space="preserve"> Material costs
 per quantity unit [AW]</t>
  </si>
  <si>
    <t xml:space="preserve"> Raw material annotation 
 Ro [AW/kg]</t>
  </si>
  <si>
    <t xml:space="preserve"> Raw material sucharge
 RoZ0 [AW]</t>
  </si>
  <si>
    <t xml:space="preserve"> Remaining manufacturing 
 overhead costs (RFGK)
 Hourly rate [BW/h]</t>
  </si>
  <si>
    <t xml:space="preserve"> Manufacturing costs
 (FK) [BW]</t>
  </si>
  <si>
    <t xml:space="preserve"> Manufacturing costs FK [AW]</t>
  </si>
  <si>
    <t xml:space="preserve"> Scrap costs
 Manufacturing [AW]</t>
  </si>
  <si>
    <t xml:space="preserve"> Scrap per process step [%]</t>
  </si>
  <si>
    <t xml:space="preserve"> Number of tools / devices</t>
  </si>
  <si>
    <t xml:space="preserve"> Sum tool / equipment 
 costs [AW]</t>
  </si>
  <si>
    <t xml:space="preserve"> Sum tool / equipment costs 
 special equipment (SBM) [AW]</t>
  </si>
  <si>
    <t xml:space="preserve"> Special direct costs of
 manufacturing SEKOF + 
 subsequent dies + tool 
 maintenance per unit [AW]</t>
  </si>
  <si>
    <t xml:space="preserve"> Item number</t>
  </si>
  <si>
    <t xml:space="preserve"> Referenced weight [kg]</t>
  </si>
  <si>
    <t xml:space="preserve"> Raw material key</t>
  </si>
  <si>
    <t xml:space="preserve"> Raw material annotation
 Ro [AW/kg]</t>
  </si>
  <si>
    <t xml:space="preserve"> Raw material surcharge
 [AW] RoZ0
</t>
  </si>
  <si>
    <t xml:space="preserve"> Handling model
 (see RFQ documents)</t>
  </si>
  <si>
    <t xml:space="preserve"> Index name
 (see RFQ documents)</t>
  </si>
  <si>
    <t xml:space="preserve"> Index annotation 
 RoI0 [AW/kg] in specified
 average period</t>
  </si>
  <si>
    <t xml:space="preserve"> BMW Sharing Quote BQ  [in%]
 (see RFQ documents)</t>
  </si>
  <si>
    <t xml:space="preserve"> Threshold SW [in%]
 (see RFQ documents)</t>
  </si>
  <si>
    <t xml:space="preserve"> Instruction for detailling
 raw material data</t>
  </si>
  <si>
    <t>KU41</t>
  </si>
  <si>
    <t>KU42</t>
  </si>
  <si>
    <t>KU44</t>
  </si>
  <si>
    <t>KU46</t>
  </si>
  <si>
    <t>KU47</t>
  </si>
  <si>
    <t>KU48</t>
  </si>
  <si>
    <t>KU49</t>
  </si>
  <si>
    <t>precision casting</t>
  </si>
  <si>
    <t>Plating tools</t>
  </si>
  <si>
    <t>Deburring tool</t>
  </si>
  <si>
    <t>print fixture (pad printing) / printing plates</t>
  </si>
  <si>
    <t>assembly tool</t>
  </si>
  <si>
    <t xml:space="preserve"> Capacity per  (AT) [parts]
 1st shift</t>
  </si>
  <si>
    <t>laminating tools</t>
  </si>
  <si>
    <t>wet pressing</t>
  </si>
  <si>
    <t>press tools (except metal)</t>
  </si>
  <si>
    <t>press tools (transfer -/step dies)</t>
  </si>
  <si>
    <t>injection moulds</t>
  </si>
  <si>
    <t>Thixomolding</t>
  </si>
  <si>
    <t>ACHTUNG:</t>
  </si>
  <si>
    <t>Der Inhalt von diesem Blatt wird beim prüfen der datei mit QAF8-Tools gelöscht und neu befüllt</t>
  </si>
  <si>
    <t>Ausgrauung
Materialblatt</t>
  </si>
  <si>
    <t>press tools</t>
  </si>
  <si>
    <t>Knife cut (not metal)</t>
  </si>
  <si>
    <t>Description Rawmaterial-Code</t>
  </si>
  <si>
    <t>Aluminium (LME, Reinrohstoff)</t>
  </si>
  <si>
    <t>Aluminium HG 3M SELLER LME (MTZ)</t>
  </si>
  <si>
    <t xml:space="preserve">Aluminium HG SHFE </t>
  </si>
  <si>
    <t>AL08</t>
  </si>
  <si>
    <t>Aluminium Scrap 2/Lost value 2</t>
  </si>
  <si>
    <t>Aluminium Schrott 2/Wertverzehr 2</t>
  </si>
  <si>
    <t>Aluminium Primär-AL-CJP-Prämie</t>
  </si>
  <si>
    <t xml:space="preserve">Aluminium Schrott/Wertverzehr </t>
  </si>
  <si>
    <t xml:space="preserve">Aluminium Primär-AL-Midwest-Prämie </t>
  </si>
  <si>
    <t>Aluminium Primary AL CJP Premium</t>
  </si>
  <si>
    <t>AL07</t>
  </si>
  <si>
    <t>nur für Alu-Primärlegierungen zulässig - Japan</t>
  </si>
  <si>
    <t>Aluminium Primär-AL-Prämie (ECDP/ECDU)</t>
  </si>
  <si>
    <t>Aluminium Primary AL Midwest Premium</t>
  </si>
  <si>
    <t>AL06</t>
  </si>
  <si>
    <t>nur für Alu-Primärlegierungen zulässig - USA</t>
  </si>
  <si>
    <t>Aluminium-Sekundärprämie Leg. 226</t>
  </si>
  <si>
    <t xml:space="preserve">Aluminium Primary AL Premium (ECDP/ECDU)  </t>
  </si>
  <si>
    <t>nur für Alu-Primärlegierungen zulässig - Europa</t>
  </si>
  <si>
    <t>Blei (LME, Reinrohstoff)</t>
  </si>
  <si>
    <t xml:space="preserve">Aluminium Sekundary AL Premium (Alloy 226)  </t>
  </si>
  <si>
    <t>AL05</t>
  </si>
  <si>
    <t>nur für Alu-Leg. 226 zulässig</t>
  </si>
  <si>
    <t>BLEI LME CASH SELLER (MTZ)</t>
  </si>
  <si>
    <t>Dysprosium - FOB-Preisbasis</t>
  </si>
  <si>
    <t>Ferrochrom high (65% Cr, 0,06% C)</t>
  </si>
  <si>
    <t>Ferrochrom low (low phosphor, max. 7% C)</t>
  </si>
  <si>
    <t>Ferrochromium high (65% Cr, 0,06% C)</t>
  </si>
  <si>
    <t>Fluids, Öl, Kraftstoff</t>
  </si>
  <si>
    <t xml:space="preserve">Glass               </t>
  </si>
  <si>
    <t>GIESSEREI STAHLSCHROTT (MTZ)</t>
  </si>
  <si>
    <t>Ferrochromium low (low phosphor, max. 7% C)</t>
  </si>
  <si>
    <t>GIESSEREI STAHLSCHROTT USA (MTZ)</t>
  </si>
  <si>
    <t>Kobalt High Grade</t>
  </si>
  <si>
    <t>Kunststoff ABS</t>
  </si>
  <si>
    <t>CASTING STEEL SCRAP US (MTZ) to.</t>
  </si>
  <si>
    <t xml:space="preserve">Kunststoff ABS - Recyclat                              </t>
  </si>
  <si>
    <t>Cobalt High Grade</t>
  </si>
  <si>
    <t>SO13</t>
  </si>
  <si>
    <t>Kunststoff ABS-PC</t>
  </si>
  <si>
    <t>Kunststoff ABS-PC - Recyclat</t>
  </si>
  <si>
    <t>Plastics  ABS recycling material</t>
  </si>
  <si>
    <t>Kunststoff EPDM</t>
  </si>
  <si>
    <t>Kunststoff Epoxidharz</t>
  </si>
  <si>
    <t>Plastics ABS-PC recycling material</t>
  </si>
  <si>
    <t>Kunststoff MDI</t>
  </si>
  <si>
    <t>Kunststoff PA</t>
  </si>
  <si>
    <t>Kunststoff PA - Recyclat</t>
  </si>
  <si>
    <t>Kunststoff PE</t>
  </si>
  <si>
    <t>Kunststoff PE - Recyclat</t>
  </si>
  <si>
    <t>Plastics PA recycling material</t>
  </si>
  <si>
    <t>Kunststoff Polyacrylnitril</t>
  </si>
  <si>
    <t>Kunststoff Polyol</t>
  </si>
  <si>
    <t>Plastics PE recycling material</t>
  </si>
  <si>
    <t>Kunststoff POM</t>
  </si>
  <si>
    <t>Kunststoff PP</t>
  </si>
  <si>
    <t>Kunststoff PP - Recyclat</t>
  </si>
  <si>
    <t>Kunststoff PP-GFxx</t>
  </si>
  <si>
    <t>Kunststoff PP-GFxx - Recyclat</t>
  </si>
  <si>
    <t>Plastics PP recycling material</t>
  </si>
  <si>
    <t>Kunststoff PP-TVxx</t>
  </si>
  <si>
    <t>Kunststoff PP-TVxx - Recyclat</t>
  </si>
  <si>
    <t>Plastics PP-GFxx recycling material</t>
  </si>
  <si>
    <t>Kunststoff Prozessmaterial/Lack</t>
  </si>
  <si>
    <t>Kunststoff PVC</t>
  </si>
  <si>
    <t>Plastics Others</t>
  </si>
  <si>
    <t>Kunststoff-Allgemein</t>
  </si>
  <si>
    <t>Kunststoff Synthesekautschuk</t>
  </si>
  <si>
    <t>Plastics PP-TVxx recycling material</t>
  </si>
  <si>
    <t>Kupfer (LME, Reinrohstoff)</t>
  </si>
  <si>
    <t>KUPFER LME CASH SELLER (MTZ)</t>
  </si>
  <si>
    <t>Legierungszuschlag</t>
  </si>
  <si>
    <t>Plastics synthetic rubber</t>
  </si>
  <si>
    <t>Magnesium (Reinrohstoff)</t>
  </si>
  <si>
    <t>Naturkautschuk</t>
  </si>
  <si>
    <t>Neodym - FOB-Preisbasis</t>
  </si>
  <si>
    <t>Nickel (LME, Reinrohstoff)</t>
  </si>
  <si>
    <t>Natural Rubber</t>
  </si>
  <si>
    <t>Platin (g)</t>
  </si>
  <si>
    <t>Prozessmaterial - sonstige</t>
  </si>
  <si>
    <t>Platin (oz)</t>
  </si>
  <si>
    <t>Stahl-Allgemein</t>
  </si>
  <si>
    <t>Stahl-Blech (Haus)</t>
  </si>
  <si>
    <t>Stahlblech Kauf China (HDG)</t>
  </si>
  <si>
    <t>Stahlblech Kauf Europa (HDG)</t>
  </si>
  <si>
    <t>Sonstige Rohstoffe</t>
  </si>
  <si>
    <t>Stahlblech Kauf US (HDG)</t>
  </si>
  <si>
    <t>Stahlblech Warmband China (HRC)</t>
  </si>
  <si>
    <t>Stahlblech Warmband Europa (HRC)</t>
  </si>
  <si>
    <t>Stahlblech Warmband US (HRC)</t>
  </si>
  <si>
    <t>Steel Hot dipped galvanized China</t>
  </si>
  <si>
    <t>ST15</t>
  </si>
  <si>
    <t>Stahl-Eisenguss</t>
  </si>
  <si>
    <t>Steel Hot dipped galvanized Europe</t>
  </si>
  <si>
    <t>Stahl-Elektroblech</t>
  </si>
  <si>
    <t>STAHLSCHMIEDE-SCHROTTZUSCHLAG (MTZ)</t>
  </si>
  <si>
    <t>Steel Hot rolled coil China</t>
  </si>
  <si>
    <t>Stahl-Schmiedestahl</t>
  </si>
  <si>
    <t>Steel Hot rolled coil Europe</t>
  </si>
  <si>
    <t>Stahl-Walzdraht</t>
  </si>
  <si>
    <t>Stahl-Edelstahl Basisstahl</t>
  </si>
  <si>
    <t>Zink (Reinrohstoff)</t>
  </si>
  <si>
    <t>Zinn (Reinrohstoff)</t>
  </si>
  <si>
    <t>Steel scrap return Europe</t>
  </si>
  <si>
    <t>Stahlschrott (Rückvergütung) Europa</t>
  </si>
  <si>
    <t>Steel scrap return USA</t>
  </si>
  <si>
    <t>Stahlschrott (Rückvergütung) USA</t>
  </si>
  <si>
    <t>ST14</t>
  </si>
  <si>
    <t>Marktorienterte Verhandlung</t>
  </si>
  <si>
    <t>Preisgleitklausel</t>
  </si>
  <si>
    <t>Materialteuerungszuschlag</t>
  </si>
  <si>
    <t>Resale-Programm</t>
  </si>
  <si>
    <t>completed weight, if applicable add Aluminium Scrap in chapter below</t>
  </si>
  <si>
    <t>only applicable for Aluminium primary alloys</t>
  </si>
  <si>
    <t>constant value; this value will not be adjusted in case of material price changes
(please refer to filling example Aluminium)</t>
  </si>
  <si>
    <t>completed weight</t>
  </si>
  <si>
    <t>in this case as material for steel and iron casting alloys</t>
  </si>
  <si>
    <t>if applicable add Nickel and Ferrochromium in chapter below</t>
  </si>
  <si>
    <t>please introduce further details in chapter below for Stainless steel base price, Nickel and Ferrochromium</t>
  </si>
  <si>
    <t>if applicable add Steel scrap return in chapter below</t>
  </si>
  <si>
    <t>as a discharge for Steel scrap return (refer to filling example Steel)</t>
  </si>
  <si>
    <t>Other Surcharges</t>
  </si>
  <si>
    <t>(1.+ 2.+ 3.+ 4.)</t>
  </si>
  <si>
    <t>(Sum 1 to 8)</t>
  </si>
  <si>
    <t>One-time Payments</t>
  </si>
  <si>
    <t>Total One-time Payments</t>
  </si>
  <si>
    <t>Total One-time Payments (indication) in order currency [AW1]</t>
  </si>
  <si>
    <t>Unit_(raw_material_risk)</t>
  </si>
  <si>
    <t>b2b.bmwgroup.net</t>
  </si>
  <si>
    <r>
      <rPr>
        <b/>
        <sz val="11"/>
        <rFont val="BMW Group Light"/>
      </rPr>
      <t>Document control</t>
    </r>
    <r>
      <rPr>
        <sz val="11"/>
        <rFont val="BMW Group Light"/>
      </rPr>
      <t xml:space="preserve"> data can be found here:</t>
    </r>
  </si>
  <si>
    <t>https://vts4.bmwgroup.net/sites/m/cep/CEWi/Alle%20Dokumente/Dokumente%20mit%20externen%20Sichtrechten/DOKU_aktuell_Document_Control_Cost_Model_en.xlsx</t>
  </si>
  <si>
    <t>QAF Version 8.4_01_01 © BMW AG</t>
  </si>
  <si>
    <t>Imputed costs per
 quantity unit [BW]</t>
  </si>
  <si>
    <t xml:space="preserve"> Imputed reimbursement [AW]
(only raw materials)</t>
  </si>
  <si>
    <t>Imputed direct labor costs
[BW/h]</t>
  </si>
  <si>
    <t xml:space="preserve"> Imputed social overhead costs  (SGK) [%]</t>
  </si>
  <si>
    <t>Imputed tool /
 equipment costs [BW]</t>
  </si>
  <si>
    <t>(refer to User Guideline QAF Version 8.4)</t>
  </si>
  <si>
    <t>ECE</t>
  </si>
  <si>
    <t>Foam</t>
  </si>
  <si>
    <t>Glue forming</t>
  </si>
  <si>
    <t xml:space="preserve">Forming adhesive </t>
  </si>
  <si>
    <t>Fleece</t>
  </si>
  <si>
    <t>Glasmatt view side</t>
  </si>
  <si>
    <t>Complete F.G. matt for View side</t>
  </si>
  <si>
    <t>Glasmatt non view side</t>
  </si>
  <si>
    <t xml:space="preserve">Complete F.G. matt for Non View side </t>
  </si>
  <si>
    <t>Glue covering</t>
  </si>
  <si>
    <t>Glue edge wrapping ND</t>
  </si>
  <si>
    <t>Label</t>
  </si>
  <si>
    <t>Label + Fitting out material</t>
  </si>
  <si>
    <t>PD frame</t>
  </si>
  <si>
    <t>metal</t>
  </si>
  <si>
    <t>PU foam block foaming</t>
  </si>
  <si>
    <t>PU sheet slicing</t>
  </si>
  <si>
    <t>Substrate ND</t>
  </si>
  <si>
    <t>Glasutec Line ND</t>
  </si>
  <si>
    <t>Substrate PD</t>
  </si>
  <si>
    <t>Modularisierung</t>
  </si>
  <si>
    <t>Biaritz</t>
  </si>
  <si>
    <t>ND small FZD</t>
  </si>
  <si>
    <t>U11 option</t>
  </si>
  <si>
    <t>PD plastic frame</t>
  </si>
  <si>
    <t>PD plastic frame + 5 Clips</t>
  </si>
  <si>
    <t>Isocyanate</t>
  </si>
  <si>
    <t>Polyol</t>
  </si>
  <si>
    <t>Covering Adhesive 
100% Solid</t>
  </si>
  <si>
    <t>View Side Covering</t>
  </si>
  <si>
    <t>Edge-wrapping adhesive</t>
  </si>
  <si>
    <t>Non View Side Covering</t>
  </si>
  <si>
    <t>Transportsicherung</t>
  </si>
  <si>
    <t>Tape anti noise for defos</t>
  </si>
  <si>
    <t>COP test parts</t>
  </si>
  <si>
    <t>Komponenten kleben+ JIS</t>
  </si>
  <si>
    <t>LEK</t>
  </si>
  <si>
    <t>raw material price adaptions have to be applied</t>
  </si>
  <si>
    <t>internal packaging</t>
  </si>
  <si>
    <t>Headliner</t>
  </si>
  <si>
    <t>Boston</t>
  </si>
  <si>
    <t>Reptil</t>
  </si>
  <si>
    <t>Grupo Antolin</t>
  </si>
  <si>
    <t>G06</t>
  </si>
  <si>
    <t>2 colors</t>
  </si>
  <si>
    <t>1 color</t>
  </si>
  <si>
    <t>Alcantara</t>
  </si>
  <si>
    <t>3 colors</t>
  </si>
  <si>
    <t>USA / Spartanburg</t>
  </si>
  <si>
    <t>Dekor Boston, elfenbeinweiss, canberrabeige</t>
  </si>
  <si>
    <t>TL 7378491</t>
  </si>
  <si>
    <t>Dekor Reptil</t>
  </si>
  <si>
    <t>Dekor Alcantara</t>
  </si>
  <si>
    <t>Rear Retainer LH</t>
  </si>
  <si>
    <t>Rear Retainer RH</t>
  </si>
  <si>
    <t>TL 7841748</t>
  </si>
  <si>
    <t>TL 7063082</t>
  </si>
  <si>
    <t>50.346 / 2020</t>
  </si>
  <si>
    <t>Europa</t>
  </si>
  <si>
    <t>Klebeaufnahme</t>
  </si>
  <si>
    <t>Edge-wrapping robots + hot-melt PUR installation + frame work</t>
  </si>
  <si>
    <t>Prüfaufnahme/-Vorrichtungen spezifisch</t>
  </si>
  <si>
    <t>checking fixture HD2</t>
  </si>
  <si>
    <t>checking fixture HD3</t>
  </si>
  <si>
    <t>checking fixture HD4</t>
  </si>
  <si>
    <t>Montagevorrichtungen aller Art</t>
  </si>
  <si>
    <t>Delta Tooling Addition to Update Punching Station 
for common G05/G06  punching station.</t>
  </si>
  <si>
    <t>A-Surface Assy and EOL Electrical Test</t>
  </si>
  <si>
    <t>Automated C-Surface Assy Tooling ND</t>
  </si>
  <si>
    <t>Automated C-Surface Assy Tooling PD</t>
  </si>
  <si>
    <t>FZD Adapter PD Clip Table Combo (Table 3) with Electrical Check</t>
  </si>
  <si>
    <t>Panoroof Clip Installation Tooling</t>
  </si>
  <si>
    <t>Tooling and equipment shipping</t>
  </si>
  <si>
    <t>Automated Tape Dispenser</t>
  </si>
  <si>
    <t>Conveyance for HIC Cell dual position, and support frame</t>
  </si>
  <si>
    <t xml:space="preserve"> EOAT, Saftey Zone Equipment Integration</t>
  </si>
  <si>
    <t>FANUC Robot, LR Mate long arm</t>
  </si>
  <si>
    <t>Hotmelt Equipment (Robot Style), with Dual Headed swirl guns</t>
  </si>
  <si>
    <t>Substrate Scanning</t>
  </si>
  <si>
    <t>Glue Unit</t>
  </si>
  <si>
    <t>Overhead Structures for Vision, Screw Guns and Glue Hoses</t>
  </si>
  <si>
    <t>"Pick" Scanner/Barcode reader 2-D</t>
  </si>
  <si>
    <t xml:space="preserve">Line Side Racks </t>
  </si>
  <si>
    <t xml:space="preserve">End of Line Label Printer, End of Line Scanner/Barcode reader, Bill of Lading Printer, Lights, Work Instruction holders, Sequencing Label Printer &amp; WIP  Racks and End of Line buffer
</t>
  </si>
  <si>
    <t>DC Electric Wrenches -Model W/Transducer, Spare Parts, &amp; Tool Balancer - Small</t>
  </si>
  <si>
    <t>Vision system and programming</t>
  </si>
  <si>
    <t xml:space="preserve">Air Drop, Pre plumbed/mounted with Shutoff/Drip Leg, Controls Integration, Power Distribution Panel, Wire Management Floor, Installation Electrical, Installation Mechanical, Process Validation Builds, Design &amp; Process &amp;Programming Interface
</t>
  </si>
  <si>
    <t xml:space="preserve">Modification for G05-07 Carousel to add G06 </t>
  </si>
  <si>
    <t>Hotmelt for components</t>
  </si>
  <si>
    <t>Birdsong 121-67</t>
  </si>
  <si>
    <t>Sewing of laterals on the Alcantara sides</t>
  </si>
  <si>
    <t>ND ECE Boston</t>
  </si>
  <si>
    <t>ND ECE Reptil</t>
  </si>
  <si>
    <t>ND ECE Alcantara</t>
  </si>
  <si>
    <t>PD ECE/US Boston</t>
  </si>
  <si>
    <t>PD ECE/US Reptil</t>
  </si>
  <si>
    <t>PD ECE/US Alcantara</t>
  </si>
  <si>
    <t>FZD frame</t>
  </si>
  <si>
    <t>FZD clips</t>
  </si>
  <si>
    <t xml:space="preserve">Rear lamp frame </t>
  </si>
  <si>
    <t>D-pillar metal holder</t>
  </si>
  <si>
    <t>ND/PD LH</t>
  </si>
  <si>
    <t>ND/PD RH</t>
  </si>
  <si>
    <t xml:space="preserve">Hotmelt </t>
  </si>
  <si>
    <t>Plastic frames + D-pillar holders</t>
  </si>
  <si>
    <t xml:space="preserve">Foam block FZD </t>
  </si>
  <si>
    <t>Foam block rear</t>
  </si>
  <si>
    <t>Foam block central lamp frame self-adhesive</t>
  </si>
  <si>
    <t>Foam block rear self-adhesive</t>
  </si>
  <si>
    <t>Hotmelt Sikamelt</t>
  </si>
  <si>
    <t>Substrate</t>
  </si>
  <si>
    <t>Components</t>
  </si>
  <si>
    <t>Defos US</t>
  </si>
  <si>
    <t>FZD label</t>
  </si>
  <si>
    <t>PD US</t>
  </si>
  <si>
    <t>Plastic Absorber FH1 LH</t>
  </si>
  <si>
    <t>Plastic Absorber FH1 RH</t>
  </si>
  <si>
    <t>Plastic Absorber URAP LH</t>
  </si>
  <si>
    <t>Plastic Absorber URAP RH</t>
  </si>
  <si>
    <t>Plastic Absorber URRP LH</t>
  </si>
  <si>
    <t>Plastic Absorber URRP RH</t>
  </si>
  <si>
    <t>Metal Absorber URRH</t>
  </si>
  <si>
    <t>Hotmelt for plastic US defos</t>
  </si>
  <si>
    <t>Plastic Absorber URRH Oakwood</t>
  </si>
  <si>
    <t>PU Absorber RP1 LH</t>
  </si>
  <si>
    <t>PU Absorber RP1 RH</t>
  </si>
  <si>
    <t>PU Absorber RP2 LH</t>
  </si>
  <si>
    <t>PU Absorber RH LH</t>
  </si>
  <si>
    <t>PU Absorber RH RH</t>
  </si>
  <si>
    <t>Hotmelt for Oakwood + PUR US defos</t>
  </si>
  <si>
    <t>Screw for adapter/camera cover</t>
  </si>
  <si>
    <t>Check Sunvisor</t>
  </si>
  <si>
    <t>elfenbeinweiß + canberrabeige</t>
  </si>
  <si>
    <t>black</t>
  </si>
  <si>
    <t>Clips for PD frame + felt</t>
  </si>
  <si>
    <t>Clips for FZD frame</t>
  </si>
  <si>
    <t>white</t>
  </si>
  <si>
    <t>Clips for rear retainer</t>
  </si>
  <si>
    <t>blue</t>
  </si>
  <si>
    <t>B10 label</t>
  </si>
  <si>
    <t>Mikro Option</t>
  </si>
  <si>
    <t xml:space="preserve">Microphone </t>
  </si>
  <si>
    <t>Omni 50</t>
  </si>
  <si>
    <t>Microphone cover blind / Microphone cover, alle Farben</t>
  </si>
  <si>
    <t>Adapter Option</t>
  </si>
  <si>
    <t>Adapter Trifo / Camera Cover Basis / Camera Cover Mono; schwarz</t>
  </si>
  <si>
    <t>Lamps</t>
  </si>
  <si>
    <t>Make up lamps</t>
  </si>
  <si>
    <t>Lamp 9490427 ND</t>
  </si>
  <si>
    <t>Lamp 9490430 PD / Lamp 9490431 PD</t>
  </si>
  <si>
    <t>Wireharness</t>
  </si>
  <si>
    <t>Wire ND</t>
  </si>
  <si>
    <t>Wire PD</t>
  </si>
  <si>
    <t>3D Audio Option</t>
  </si>
  <si>
    <t>Wire PD 3D-Audio</t>
  </si>
  <si>
    <t>LSP 3D Audio MP-H50/18</t>
  </si>
  <si>
    <t>LSP Frame Front PD LH</t>
  </si>
  <si>
    <t>LSP Frame Front PD RH</t>
  </si>
  <si>
    <t>LSP Frame Rear PD LH</t>
  </si>
  <si>
    <t>LSP Frame Rear PD RH</t>
  </si>
  <si>
    <t>LSP Cover Front LH</t>
  </si>
  <si>
    <t>LSP Cover Front RH</t>
  </si>
  <si>
    <t>LSP Cover Rear LH</t>
  </si>
  <si>
    <t>LSP Cover Rear RH</t>
  </si>
  <si>
    <t>Tape for Wires</t>
  </si>
  <si>
    <t>Hotmelt for LSP Frames</t>
  </si>
  <si>
    <t>Carset</t>
  </si>
  <si>
    <t>Average</t>
  </si>
  <si>
    <t>Sunvisor LH/RH Boston</t>
  </si>
  <si>
    <t>Sunvisor LH/RH Reptil</t>
  </si>
  <si>
    <t>Sunvisor LH/RH Alcantara</t>
  </si>
  <si>
    <t>Boston / Reptil</t>
  </si>
  <si>
    <t>Spartanburg</t>
  </si>
  <si>
    <t>Glasutec Line PD ECE/US</t>
  </si>
  <si>
    <t>Re-sequence Carousel Buffer</t>
  </si>
  <si>
    <t>Scrap Spartanburg Assembly
0,2%</t>
  </si>
  <si>
    <t>JIT</t>
  </si>
  <si>
    <t>Indirect Labour</t>
  </si>
  <si>
    <t>Plant Structure</t>
  </si>
  <si>
    <t>GA Structure</t>
  </si>
  <si>
    <t>Launching</t>
  </si>
  <si>
    <t>Profit</t>
  </si>
  <si>
    <t>substract separate PO parts</t>
  </si>
  <si>
    <t>separately ordered as 3 DA option</t>
  </si>
  <si>
    <t>BMW headliner new price</t>
  </si>
  <si>
    <t>substract SV delta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</si>
</sst>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6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0.000"/>
    <numFmt numFmtId="166" formatCode="0.0%"/>
    <numFmt numFmtId="167" formatCode="mm/yyyy"/>
    <numFmt numFmtId="168" formatCode="General;General;"/>
    <numFmt numFmtId="169" formatCode="0.0000"/>
    <numFmt numFmtId="170" formatCode="_-* #,##0.00\ [$€-1]_-;\-* #,##0.00\ [$€-1]_-;_-* &quot;-&quot;??\ [$€-1]_-"/>
    <numFmt numFmtId="171" formatCode="_(&quot;€&quot;* #,##0.00_);_(&quot;€&quot;* \(#,##0.00\);_(&quot;€&quot;* &quot;-&quot;??_);_(@_)"/>
    <numFmt numFmtId="172" formatCode="_-* #,##0\ _€_-;\-* #,##0\ _€_-;_-* &quot;-&quot;??\ _€_-;_-@_-"/>
    <numFmt numFmtId="173" formatCode="_-* #,##0\ &quot;€&quot;_-;\-* #,##0\ &quot;€&quot;_-;_-* &quot;-&quot;??\ &quot;€&quot;_-;_-@_-"/>
    <numFmt numFmtId="174" formatCode="_-* #,##0\ [$€-407]_-;\-* #,##0\ [$€-407]_-;_-* &quot;-&quot;??\ [$€-407]_-;_-@_-"/>
    <numFmt numFmtId="175" formatCode="_(&quot;$&quot;* #,##0_);_(&quot;$&quot;* \(#,##0\);_(&quot;$&quot;* &quot;-&quot;_);_(@_)"/>
    <numFmt numFmtId="176" formatCode="_(&quot;$&quot;* #,##0.00_);_(&quot;$&quot;* \(#,##0.00\);_(&quot;$&quot;* &quot;-&quot;??_);_(@_)"/>
    <numFmt numFmtId="177" formatCode="_-* #,##0.00\ _P_t_a_-;\-* #,##0.00\ _P_t_a_-;_-* &quot;-&quot;??\ _P_t_a_-;_-@_-"/>
    <numFmt numFmtId="178" formatCode="&quot;$&quot;#,##0\ ;\(&quot;$&quot;#,##0\)"/>
    <numFmt numFmtId="179" formatCode="&quot;Cr$&quot;\ #,##0_);[Red]\(&quot;Cr$&quot;\ #,##0\)"/>
    <numFmt numFmtId="180" formatCode="_(* #,##0_);_(* \(#,##0\);_(* &quot;-&quot;??_);_(@_)"/>
    <numFmt numFmtId="181" formatCode="&quot;$&quot;#,##0"/>
    <numFmt numFmtId="182" formatCode="#,##0.00;[Red]&quot;-&quot;#,##0.00"/>
    <numFmt numFmtId="183" formatCode="&quot;\&quot;\!\$#,##0_);&quot;\&quot;\!\(&quot;\&quot;\!\$#,##0&quot;\&quot;\!\)"/>
    <numFmt numFmtId="184" formatCode="&quot;\&quot;#,##0;[Red]&quot;\&quot;&quot;\&quot;\!\-#,##0"/>
    <numFmt numFmtId="185" formatCode="_(&quot;$&quot;* #,##0_);_(&quot;$&quot;* &quot;\&quot;\!\(#,##0&quot;\&quot;\!\);_(&quot;$&quot;* &quot;-&quot;_);_(@_)"/>
    <numFmt numFmtId="186" formatCode="_(&quot;$&quot;* #,##0.00_);_(&quot;$&quot;* &quot;\&quot;\!\(#,##0.00&quot;\&quot;\!\);_(&quot;$&quot;* &quot;-&quot;??_);_(@_)"/>
    <numFmt numFmtId="187" formatCode="#,##0.00;&quot;-&quot;#,##0.00"/>
    <numFmt numFmtId="188" formatCode="0_);[Red]&quot;\&quot;\!\(0&quot;\&quot;\!\)"/>
    <numFmt numFmtId="189" formatCode="&quot;US $&quot;#,##0"/>
    <numFmt numFmtId="190" formatCode="#,###"/>
    <numFmt numFmtId="191" formatCode="#,##0;[Red]&quot;-&quot;#,##0"/>
    <numFmt numFmtId="192" formatCode="General&quot; ± 3 Kg/m³&quot;"/>
    <numFmt numFmtId="193" formatCode="_-* #,##0.00\ [$€]_-;\-* #,##0.00\ [$€]_-;_-* &quot;-&quot;??\ [$€]_-;_-@_-"/>
    <numFmt numFmtId="194" formatCode="0.00_)"/>
    <numFmt numFmtId="195" formatCode="_-* #,##0.00\ &quot;Pts&quot;_-;\-* #,##0.00\ &quot;Pts&quot;_-;_-* &quot;-&quot;??\ &quot;Pts&quot;_-;_-@_-"/>
    <numFmt numFmtId="196" formatCode="_([$€-2]* #,##0.00_);_([$€-2]* \(#,##0.00\);_([$€-2]* &quot;-&quot;??_)"/>
  </numFmts>
  <fonts count="13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20"/>
      <color indexed="8"/>
      <name val="Arial"/>
      <family val="2"/>
    </font>
    <font>
      <sz val="14"/>
      <color indexed="8"/>
      <name val="Arial"/>
      <family val="2"/>
    </font>
    <font>
      <sz val="9"/>
      <color indexed="10"/>
      <name val="Arial"/>
      <family val="2"/>
    </font>
    <font>
      <sz val="12"/>
      <color indexed="8"/>
      <name val="Arial"/>
      <family val="2"/>
    </font>
    <font>
      <sz val="8"/>
      <color indexed="8"/>
      <name val="Arial"/>
      <family val="2"/>
    </font>
    <font>
      <b/>
      <sz val="20"/>
      <color indexed="8"/>
      <name val="BMW Group Light"/>
    </font>
    <font>
      <b/>
      <sz val="14"/>
      <color indexed="8"/>
      <name val="BMW Group Light"/>
    </font>
    <font>
      <sz val="12"/>
      <color indexed="8"/>
      <name val="BMW Group Light"/>
    </font>
    <font>
      <sz val="14"/>
      <color indexed="8"/>
      <name val="BMW Group Light"/>
    </font>
    <font>
      <u/>
      <sz val="14"/>
      <color indexed="12"/>
      <name val="BMW Group Light"/>
    </font>
    <font>
      <sz val="8"/>
      <color indexed="8"/>
      <name val="BMW Group Light"/>
    </font>
    <font>
      <sz val="9"/>
      <color indexed="10"/>
      <name val="BMW Group Light"/>
    </font>
    <font>
      <b/>
      <sz val="9"/>
      <color indexed="8"/>
      <name val="BMW Group Light"/>
    </font>
    <font>
      <sz val="10"/>
      <color indexed="8"/>
      <name val="BMW Group Light"/>
    </font>
    <font>
      <sz val="9"/>
      <color indexed="8"/>
      <name val="BMW Group Light"/>
    </font>
    <font>
      <b/>
      <sz val="11"/>
      <color indexed="8"/>
      <name val="BMW Group Light"/>
    </font>
    <font>
      <sz val="11"/>
      <color indexed="8"/>
      <name val="BMW Group Light"/>
    </font>
    <font>
      <sz val="9"/>
      <name val="BMW Group Light"/>
    </font>
    <font>
      <sz val="8"/>
      <name val="BMW Group Light"/>
    </font>
    <font>
      <i/>
      <sz val="10"/>
      <color indexed="8"/>
      <name val="BMW Group Light"/>
    </font>
    <font>
      <b/>
      <sz val="8"/>
      <color indexed="8"/>
      <name val="BMW Group Light"/>
    </font>
    <font>
      <sz val="11"/>
      <color indexed="9"/>
      <name val="BMW Group Light"/>
    </font>
    <font>
      <sz val="11"/>
      <name val="BMW Group Light"/>
    </font>
    <font>
      <b/>
      <sz val="9"/>
      <name val="BMW Group Light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BMW Group Light"/>
    </font>
    <font>
      <b/>
      <sz val="20"/>
      <color theme="1"/>
      <name val="BMW Group Light"/>
    </font>
    <font>
      <b/>
      <sz val="14"/>
      <color theme="1"/>
      <name val="BMW Group Light"/>
    </font>
    <font>
      <u/>
      <sz val="14"/>
      <color theme="10"/>
      <name val="BMW Group Light"/>
    </font>
    <font>
      <sz val="12"/>
      <color theme="1"/>
      <name val="BMW Group Light"/>
    </font>
    <font>
      <sz val="14"/>
      <color theme="1"/>
      <name val="BMW Group Light"/>
    </font>
    <font>
      <sz val="8"/>
      <color theme="1"/>
      <name val="BMW Group Light"/>
    </font>
    <font>
      <sz val="9"/>
      <color rgb="FFFF0000"/>
      <name val="BMW Group Light"/>
    </font>
    <font>
      <b/>
      <sz val="9"/>
      <color theme="1"/>
      <name val="BMW Group Light"/>
    </font>
    <font>
      <sz val="9"/>
      <color theme="1"/>
      <name val="BMW Group Light"/>
    </font>
    <font>
      <sz val="11"/>
      <color theme="0"/>
      <name val="BMW Group Light"/>
    </font>
    <font>
      <sz val="10"/>
      <color theme="1"/>
      <name val="BMW Group Light"/>
    </font>
    <font>
      <sz val="11"/>
      <color theme="1" tint="4.9989318521683403E-2"/>
      <name val="BMW Group Light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Arial"/>
      <family val="2"/>
    </font>
    <font>
      <b/>
      <u/>
      <sz val="14"/>
      <color rgb="FFFF000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rgb="FFFF0000"/>
      <name val="Calibri"/>
      <family val="2"/>
    </font>
    <font>
      <u/>
      <sz val="8.8000000000000007"/>
      <color theme="10"/>
      <name val="BMW Group Light"/>
    </font>
    <font>
      <b/>
      <sz val="12"/>
      <color theme="1"/>
      <name val="BMW Group Light"/>
    </font>
    <font>
      <sz val="14"/>
      <color theme="1" tint="4.9989318521683403E-2"/>
      <name val="Calibri"/>
      <family val="2"/>
      <scheme val="minor"/>
    </font>
    <font>
      <sz val="20"/>
      <color theme="1" tint="4.9989318521683403E-2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color theme="1"/>
      <name val="BMW Group Condensed"/>
      <family val="2"/>
    </font>
    <font>
      <sz val="8"/>
      <color theme="0"/>
      <name val="BMW Group Light"/>
    </font>
    <font>
      <sz val="8.8000000000000007"/>
      <color theme="1" tint="4.9989318521683403E-2"/>
      <name val="BMW Group Light"/>
    </font>
    <font>
      <b/>
      <i/>
      <sz val="12"/>
      <color theme="1"/>
      <name val="BMW Group Light"/>
    </font>
    <font>
      <b/>
      <sz val="11"/>
      <color theme="1"/>
      <name val="BMW Group Light"/>
    </font>
    <font>
      <b/>
      <sz val="11"/>
      <name val="BMW Group Light"/>
    </font>
    <font>
      <b/>
      <sz val="16"/>
      <color theme="1"/>
      <name val="BMW Group Light"/>
    </font>
    <font>
      <sz val="10"/>
      <name val="Arial"/>
      <family val="2"/>
    </font>
    <font>
      <sz val="10"/>
      <name val="Arial CE"/>
      <charset val="238"/>
    </font>
    <font>
      <sz val="8"/>
      <color rgb="FFFF0000"/>
      <name val="BMW Group Light"/>
    </font>
    <font>
      <sz val="11"/>
      <color rgb="FF0000FF"/>
      <name val="BMW Group Light"/>
    </font>
    <font>
      <b/>
      <sz val="11"/>
      <color rgb="FFFF00FF"/>
      <name val="BMW Group Light"/>
    </font>
    <font>
      <b/>
      <sz val="10"/>
      <color theme="1"/>
      <name val="BMW Group Light"/>
    </font>
    <font>
      <sz val="10"/>
      <name val="BMW Group Light"/>
    </font>
    <font>
      <b/>
      <sz val="12"/>
      <name val="Arial"/>
      <family val="2"/>
    </font>
    <font>
      <sz val="12"/>
      <name val="명조"/>
      <family val="3"/>
      <charset val="129"/>
    </font>
    <font>
      <sz val="12"/>
      <name val="¹UAAA¼"/>
      <family val="1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2"/>
      <name val="돋움체"/>
      <family val="3"/>
      <charset val="129"/>
    </font>
    <font>
      <sz val="8"/>
      <name val="Times New Roman"/>
      <family val="1"/>
    </font>
    <font>
      <b/>
      <sz val="12"/>
      <color indexed="8"/>
      <name val="Arial Rounded MT Bold"/>
      <family val="2"/>
    </font>
    <font>
      <sz val="14"/>
      <name val="±¼¸²Ã¼"/>
      <family val="3"/>
      <charset val="129"/>
    </font>
    <font>
      <sz val="12"/>
      <name val="System"/>
      <family val="1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sz val="11"/>
      <name val="돋움체"/>
      <family val="3"/>
      <charset val="129"/>
    </font>
    <font>
      <b/>
      <sz val="10"/>
      <name val="Helv"/>
      <family val="2"/>
    </font>
    <font>
      <sz val="10"/>
      <name val="MS Sans Serif"/>
      <family val="2"/>
    </font>
    <font>
      <sz val="10"/>
      <color indexed="24"/>
      <name val="Arial"/>
      <family val="2"/>
    </font>
    <font>
      <sz val="11"/>
      <name val="돋움"/>
      <family val="3"/>
      <charset val="129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4"/>
      <name val="뼻뮝"/>
      <family val="3"/>
      <charset val="129"/>
    </font>
    <font>
      <sz val="11"/>
      <name val="‚l‚r –¾’©"/>
      <charset val="128"/>
    </font>
    <font>
      <b/>
      <sz val="10"/>
      <name val="MS Sans Serif"/>
      <family val="2"/>
    </font>
    <font>
      <b/>
      <sz val="8.25"/>
      <name val="Helv"/>
    </font>
    <font>
      <sz val="12"/>
      <name val="바탕체"/>
      <family val="1"/>
      <charset val="129"/>
    </font>
    <font>
      <b/>
      <sz val="10"/>
      <color indexed="10"/>
      <name val="Arial"/>
      <family val="2"/>
    </font>
    <font>
      <b/>
      <sz val="10"/>
      <name val="Arial MT"/>
      <family val="2"/>
    </font>
    <font>
      <b/>
      <i/>
      <sz val="16"/>
      <name val="Helv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rgb="FFFF0000"/>
      <name val="BMW Group Light"/>
    </font>
    <font>
      <b/>
      <sz val="14"/>
      <name val="BMW Group Light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mediumGray">
        <fgColor indexed="22"/>
      </patternFill>
    </fill>
    <fill>
      <patternFill patternType="darkGray">
        <fgColor indexed="15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6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715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2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66" fillId="0" borderId="0"/>
    <xf numFmtId="0" fontId="67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74" fillId="0" borderId="0" applyBorder="0">
      <protection locked="0"/>
    </xf>
    <xf numFmtId="0" fontId="75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2" fillId="0" borderId="0">
      <alignment horizontal="center" wrapText="1"/>
      <protection locked="0"/>
    </xf>
    <xf numFmtId="0" fontId="83" fillId="0" borderId="148" applyNumberFormat="0" applyFont="0" applyFill="0" applyBorder="0">
      <alignment horizontal="centerContinuous"/>
      <protection hidden="1"/>
    </xf>
    <xf numFmtId="0" fontId="75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5" fillId="0" borderId="0"/>
    <xf numFmtId="0" fontId="80" fillId="0" borderId="0"/>
    <xf numFmtId="0" fontId="78" fillId="0" borderId="0"/>
    <xf numFmtId="0" fontId="84" fillId="0" borderId="0">
      <alignment vertical="center"/>
    </xf>
    <xf numFmtId="0" fontId="85" fillId="0" borderId="0"/>
    <xf numFmtId="0" fontId="80" fillId="0" borderId="0"/>
    <xf numFmtId="0" fontId="75" fillId="0" borderId="0"/>
    <xf numFmtId="0" fontId="86" fillId="0" borderId="0"/>
    <xf numFmtId="0" fontId="87" fillId="0" borderId="0"/>
    <xf numFmtId="0" fontId="86" fillId="0" borderId="0"/>
    <xf numFmtId="0" fontId="78" fillId="0" borderId="0"/>
    <xf numFmtId="0" fontId="76" fillId="0" borderId="0"/>
    <xf numFmtId="0" fontId="77" fillId="0" borderId="0"/>
    <xf numFmtId="0" fontId="76" fillId="0" borderId="0"/>
    <xf numFmtId="0" fontId="77" fillId="0" borderId="0"/>
    <xf numFmtId="0" fontId="76" fillId="0" borderId="0"/>
    <xf numFmtId="0" fontId="77" fillId="0" borderId="0"/>
    <xf numFmtId="0" fontId="76" fillId="0" borderId="0"/>
    <xf numFmtId="0" fontId="78" fillId="0" borderId="0"/>
    <xf numFmtId="0" fontId="79" fillId="0" borderId="0"/>
    <xf numFmtId="0" fontId="75" fillId="0" borderId="0"/>
    <xf numFmtId="0" fontId="80" fillId="0" borderId="0"/>
    <xf numFmtId="0" fontId="75" fillId="0" borderId="0"/>
    <xf numFmtId="0" fontId="80" fillId="0" borderId="0"/>
    <xf numFmtId="0" fontId="77" fillId="0" borderId="0"/>
    <xf numFmtId="0" fontId="76" fillId="0" borderId="0"/>
    <xf numFmtId="0" fontId="75" fillId="0" borderId="0"/>
    <xf numFmtId="0" fontId="80" fillId="0" borderId="0"/>
    <xf numFmtId="0" fontId="75" fillId="0" borderId="0"/>
    <xf numFmtId="0" fontId="80" fillId="0" borderId="0"/>
    <xf numFmtId="0" fontId="88" fillId="0" borderId="0"/>
    <xf numFmtId="0" fontId="89" fillId="0" borderId="0"/>
    <xf numFmtId="0" fontId="75" fillId="0" borderId="0"/>
    <xf numFmtId="0" fontId="80" fillId="0" borderId="0"/>
    <xf numFmtId="0" fontId="78" fillId="0" borderId="0"/>
    <xf numFmtId="0" fontId="79" fillId="0" borderId="0"/>
    <xf numFmtId="0" fontId="90" fillId="0" borderId="0"/>
    <xf numFmtId="0" fontId="80" fillId="0" borderId="0"/>
    <xf numFmtId="0" fontId="75" fillId="0" borderId="0"/>
    <xf numFmtId="0" fontId="80" fillId="0" borderId="0"/>
    <xf numFmtId="0" fontId="75" fillId="0" borderId="0"/>
    <xf numFmtId="0" fontId="80" fillId="0" borderId="0"/>
    <xf numFmtId="0" fontId="77" fillId="0" borderId="0"/>
    <xf numFmtId="0" fontId="76" fillId="0" borderId="0"/>
    <xf numFmtId="0" fontId="2" fillId="0" borderId="0"/>
    <xf numFmtId="0" fontId="2" fillId="0" borderId="0"/>
    <xf numFmtId="0" fontId="77" fillId="0" borderId="0"/>
    <xf numFmtId="0" fontId="76" fillId="0" borderId="0"/>
    <xf numFmtId="0" fontId="75" fillId="0" borderId="0"/>
    <xf numFmtId="0" fontId="80" fillId="0" borderId="0"/>
    <xf numFmtId="0" fontId="85" fillId="0" borderId="0"/>
    <xf numFmtId="0" fontId="85" fillId="0" borderId="0"/>
    <xf numFmtId="0" fontId="77" fillId="0" borderId="0"/>
    <xf numFmtId="0" fontId="76" fillId="0" borderId="0"/>
    <xf numFmtId="0" fontId="77" fillId="0" borderId="0"/>
    <xf numFmtId="0" fontId="76" fillId="0" borderId="0"/>
    <xf numFmtId="0" fontId="75" fillId="0" borderId="0"/>
    <xf numFmtId="0" fontId="80" fillId="0" borderId="0"/>
    <xf numFmtId="0" fontId="75" fillId="0" borderId="0"/>
    <xf numFmtId="0" fontId="89" fillId="0" borderId="0"/>
    <xf numFmtId="0" fontId="77" fillId="0" borderId="0"/>
    <xf numFmtId="0" fontId="80" fillId="0" borderId="0"/>
    <xf numFmtId="0" fontId="75" fillId="0" borderId="0" applyBorder="0"/>
    <xf numFmtId="0" fontId="80" fillId="0" borderId="0" applyBorder="0"/>
    <xf numFmtId="0" fontId="77" fillId="0" borderId="0"/>
    <xf numFmtId="0" fontId="76" fillId="0" borderId="0"/>
    <xf numFmtId="0" fontId="75" fillId="0" borderId="0"/>
    <xf numFmtId="0" fontId="80" fillId="0" borderId="0"/>
    <xf numFmtId="0" fontId="75" fillId="0" borderId="0"/>
    <xf numFmtId="164" fontId="91" fillId="0" borderId="0" applyFill="0" applyBorder="0" applyAlignment="0"/>
    <xf numFmtId="0" fontId="9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4" fontId="2" fillId="0" borderId="0" applyFont="0" applyFill="0" applyBorder="0" applyAlignment="0" applyProtection="0"/>
    <xf numFmtId="40" fontId="93" fillId="0" borderId="0" applyFont="0" applyFill="0" applyBorder="0" applyAlignment="0" applyProtection="0"/>
    <xf numFmtId="3" fontId="94" fillId="0" borderId="0" applyFont="0" applyFill="0" applyBorder="0" applyAlignment="0" applyProtection="0"/>
    <xf numFmtId="182" fontId="91" fillId="0" borderId="0">
      <alignment horizontal="center"/>
    </xf>
    <xf numFmtId="164" fontId="91" fillId="0" borderId="0" applyFont="0" applyFill="0" applyBorder="0" applyAlignment="0" applyProtection="0"/>
    <xf numFmtId="190" fontId="91" fillId="0" borderId="0" applyFont="0" applyFill="0" applyBorder="0" applyAlignment="0" applyProtection="0"/>
    <xf numFmtId="178" fontId="94" fillId="0" borderId="0" applyFont="0" applyFill="0" applyBorder="0" applyAlignment="0" applyProtection="0"/>
    <xf numFmtId="0" fontId="95" fillId="0" borderId="0"/>
    <xf numFmtId="187" fontId="91" fillId="22" borderId="0" applyFont="0" applyBorder="0"/>
    <xf numFmtId="0" fontId="94" fillId="0" borderId="0" applyFont="0" applyFill="0" applyBorder="0" applyAlignment="0" applyProtection="0"/>
    <xf numFmtId="14" fontId="96" fillId="0" borderId="0" applyFill="0" applyBorder="0" applyAlignment="0"/>
    <xf numFmtId="191" fontId="91" fillId="0" borderId="0" applyFont="0" applyFill="0" applyBorder="0" applyProtection="0">
      <alignment horizontal="centerContinuous"/>
    </xf>
    <xf numFmtId="184" fontId="2" fillId="0" borderId="0" applyFill="0" applyBorder="0" applyAlignment="0"/>
    <xf numFmtId="164" fontId="91" fillId="0" borderId="0" applyFill="0" applyBorder="0" applyAlignment="0"/>
    <xf numFmtId="184" fontId="2" fillId="0" borderId="0" applyFill="0" applyBorder="0" applyAlignment="0"/>
    <xf numFmtId="181" fontId="91" fillId="0" borderId="0" applyFill="0" applyBorder="0" applyAlignment="0"/>
    <xf numFmtId="164" fontId="91" fillId="0" borderId="0" applyFill="0" applyBorder="0" applyAlignment="0"/>
    <xf numFmtId="0" fontId="74" fillId="0" borderId="0" applyBorder="0">
      <protection locked="0"/>
    </xf>
    <xf numFmtId="2" fontId="94" fillId="0" borderId="0" applyFont="0" applyFill="0" applyBorder="0" applyAlignment="0" applyProtection="0"/>
    <xf numFmtId="38" fontId="97" fillId="2" borderId="0" applyNumberFormat="0" applyBorder="0" applyAlignment="0" applyProtection="0"/>
    <xf numFmtId="0" fontId="98" fillId="0" borderId="0">
      <alignment horizontal="left"/>
    </xf>
    <xf numFmtId="0" fontId="73" fillId="0" borderId="29" applyNumberFormat="0" applyAlignment="0" applyProtection="0">
      <alignment horizontal="left" vertical="center"/>
    </xf>
    <xf numFmtId="0" fontId="73" fillId="0" borderId="16">
      <alignment horizontal="left" vertical="center"/>
    </xf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10" fontId="97" fillId="2" borderId="23" applyNumberFormat="0" applyBorder="0" applyAlignment="0" applyProtection="0"/>
    <xf numFmtId="184" fontId="2" fillId="0" borderId="0" applyFill="0" applyBorder="0" applyAlignment="0"/>
    <xf numFmtId="164" fontId="91" fillId="0" borderId="0" applyFill="0" applyBorder="0" applyAlignment="0"/>
    <xf numFmtId="184" fontId="2" fillId="0" borderId="0" applyFill="0" applyBorder="0" applyAlignment="0"/>
    <xf numFmtId="181" fontId="91" fillId="0" borderId="0" applyFill="0" applyBorder="0" applyAlignment="0"/>
    <xf numFmtId="164" fontId="91" fillId="0" borderId="0" applyFill="0" applyBorder="0" applyAlignment="0"/>
    <xf numFmtId="177" fontId="2" fillId="0" borderId="0" applyFont="0" applyFill="0" applyBorder="0" applyAlignment="0" applyProtection="0"/>
    <xf numFmtId="0" fontId="101" fillId="0" borderId="4"/>
    <xf numFmtId="185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37" fontId="102" fillId="0" borderId="0"/>
    <xf numFmtId="179" fontId="2" fillId="0" borderId="0"/>
    <xf numFmtId="40" fontId="103" fillId="0" borderId="0" applyFont="0" applyFill="0" applyBorder="0" applyAlignment="0" applyProtection="0"/>
    <xf numFmtId="40" fontId="104" fillId="0" borderId="0" applyFont="0" applyFill="0" applyBorder="0" applyAlignment="0" applyProtection="0"/>
    <xf numFmtId="38" fontId="104" fillId="0" borderId="0" applyFont="0" applyFill="0" applyBorder="0" applyAlignment="0" applyProtection="0"/>
    <xf numFmtId="14" fontId="82" fillId="0" borderId="0">
      <alignment horizontal="center" wrapText="1"/>
      <protection locked="0"/>
    </xf>
    <xf numFmtId="188" fontId="91" fillId="0" borderId="0" applyFont="0" applyFill="0" applyBorder="0" applyAlignment="0" applyProtection="0"/>
    <xf numFmtId="183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3" fillId="0" borderId="0" applyFont="0" applyFill="0" applyBorder="0" applyAlignment="0" applyProtection="0"/>
    <xf numFmtId="10" fontId="93" fillId="0" borderId="0" applyFont="0" applyFill="0" applyBorder="0" applyAlignment="0" applyProtection="0"/>
    <xf numFmtId="9" fontId="2" fillId="0" borderId="0" applyFont="0" applyFill="0" applyBorder="0" applyAlignment="0" applyProtection="0"/>
    <xf numFmtId="184" fontId="2" fillId="0" borderId="0" applyFill="0" applyBorder="0" applyAlignment="0"/>
    <xf numFmtId="164" fontId="91" fillId="0" borderId="0" applyFill="0" applyBorder="0" applyAlignment="0"/>
    <xf numFmtId="184" fontId="2" fillId="0" borderId="0" applyFill="0" applyBorder="0" applyAlignment="0"/>
    <xf numFmtId="181" fontId="91" fillId="0" borderId="0" applyFill="0" applyBorder="0" applyAlignment="0"/>
    <xf numFmtId="164" fontId="91" fillId="0" borderId="0" applyFill="0" applyBorder="0" applyAlignment="0"/>
    <xf numFmtId="0" fontId="93" fillId="0" borderId="0" applyNumberFormat="0" applyFont="0" applyFill="0" applyBorder="0" applyAlignment="0" applyProtection="0">
      <alignment horizontal="left"/>
    </xf>
    <xf numFmtId="15" fontId="93" fillId="0" borderId="0" applyFont="0" applyFill="0" applyBorder="0" applyAlignment="0" applyProtection="0"/>
    <xf numFmtId="4" fontId="93" fillId="0" borderId="0" applyFont="0" applyFill="0" applyBorder="0" applyAlignment="0" applyProtection="0"/>
    <xf numFmtId="0" fontId="105" fillId="0" borderId="4">
      <alignment horizontal="center"/>
    </xf>
    <xf numFmtId="3" fontId="93" fillId="0" borderId="0" applyFont="0" applyFill="0" applyBorder="0" applyAlignment="0" applyProtection="0"/>
    <xf numFmtId="0" fontId="93" fillId="23" borderId="0" applyNumberFormat="0" applyFont="0" applyBorder="0" applyAlignment="0" applyProtection="0"/>
    <xf numFmtId="0" fontId="106" fillId="24" borderId="149"/>
    <xf numFmtId="188" fontId="91" fillId="0" borderId="0">
      <alignment horizontal="center"/>
    </xf>
    <xf numFmtId="0" fontId="101" fillId="0" borderId="0"/>
    <xf numFmtId="49" fontId="96" fillId="0" borderId="0" applyFill="0" applyBorder="0" applyAlignment="0"/>
    <xf numFmtId="189" fontId="91" fillId="0" borderId="0" applyFill="0" applyBorder="0" applyAlignment="0"/>
    <xf numFmtId="189" fontId="91" fillId="0" borderId="0" applyFill="0" applyBorder="0" applyAlignment="0"/>
    <xf numFmtId="0" fontId="94" fillId="0" borderId="150" applyNumberFormat="0" applyFont="0" applyFill="0" applyAlignment="0" applyProtection="0"/>
    <xf numFmtId="40" fontId="103" fillId="0" borderId="0" applyFont="0" applyFill="0" applyBorder="0" applyAlignment="0" applyProtection="0"/>
    <xf numFmtId="38" fontId="103" fillId="0" borderId="0" applyFont="0" applyFill="0" applyBorder="0" applyAlignment="0" applyProtection="0"/>
    <xf numFmtId="0" fontId="107" fillId="0" borderId="0"/>
    <xf numFmtId="0" fontId="103" fillId="0" borderId="0" applyFont="0" applyFill="0" applyBorder="0" applyAlignment="0" applyProtection="0"/>
    <xf numFmtId="0" fontId="103" fillId="0" borderId="0" applyFont="0" applyFill="0" applyBorder="0" applyAlignment="0" applyProtection="0"/>
    <xf numFmtId="0" fontId="2" fillId="0" borderId="0"/>
    <xf numFmtId="0" fontId="81" fillId="0" borderId="0">
      <alignment vertical="center"/>
    </xf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81" fillId="0" borderId="0"/>
    <xf numFmtId="0" fontId="2" fillId="0" borderId="0"/>
    <xf numFmtId="0" fontId="30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 applyFont="0" applyFill="0" applyBorder="0" applyAlignment="0" applyProtection="0"/>
    <xf numFmtId="184" fontId="2" fillId="0" borderId="0" applyFill="0" applyBorder="0" applyAlignment="0"/>
    <xf numFmtId="184" fontId="2" fillId="0" borderId="0" applyFill="0" applyBorder="0" applyAlignment="0"/>
    <xf numFmtId="193" fontId="2" fillId="0" borderId="0" applyFont="0" applyFill="0" applyBorder="0" applyAlignment="0" applyProtection="0"/>
    <xf numFmtId="38" fontId="97" fillId="22" borderId="0" applyNumberFormat="0" applyBorder="0" applyAlignment="0" applyProtection="0"/>
    <xf numFmtId="0" fontId="111" fillId="0" borderId="0" applyNumberFormat="0" applyFill="0" applyBorder="0" applyAlignment="0" applyProtection="0">
      <alignment vertical="top"/>
      <protection locked="0"/>
    </xf>
    <xf numFmtId="10" fontId="97" fillId="25" borderId="23" applyNumberFormat="0" applyBorder="0" applyAlignment="0" applyProtection="0"/>
    <xf numFmtId="0" fontId="109" fillId="0" borderId="151"/>
    <xf numFmtId="184" fontId="2" fillId="0" borderId="0" applyFill="0" applyBorder="0" applyAlignment="0"/>
    <xf numFmtId="184" fontId="2" fillId="0" borderId="0" applyFill="0" applyBorder="0" applyAlignment="0"/>
    <xf numFmtId="192" fontId="2" fillId="0" borderId="0" applyFont="0" applyFill="0" applyBorder="0" applyAlignment="0" applyProtection="0"/>
    <xf numFmtId="194" fontId="1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3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4" fontId="2" fillId="0" borderId="0" applyFill="0" applyBorder="0" applyAlignment="0"/>
    <xf numFmtId="184" fontId="2" fillId="0" borderId="0" applyFill="0" applyBorder="0" applyAlignment="0"/>
    <xf numFmtId="188" fontId="91" fillId="0" borderId="0">
      <alignment horizontal="center"/>
    </xf>
    <xf numFmtId="0" fontId="94" fillId="0" borderId="150" applyNumberFormat="0" applyFont="0" applyFill="0" applyAlignment="0" applyProtection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9" fontId="2" fillId="0" borderId="0" applyFont="0" applyFill="0" applyBorder="0" applyAlignment="0" applyProtection="0"/>
    <xf numFmtId="0" fontId="82" fillId="0" borderId="0">
      <alignment horizontal="center" wrapText="1"/>
      <protection locked="0"/>
    </xf>
    <xf numFmtId="195" fontId="2" fillId="0" borderId="0" applyFont="0" applyFill="0" applyBorder="0" applyAlignment="0" applyProtection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3" fontId="94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78" fontId="94" fillId="0" borderId="0" applyFont="0" applyFill="0" applyBorder="0" applyAlignment="0" applyProtection="0"/>
    <xf numFmtId="0" fontId="94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2" fontId="94" fillId="0" borderId="0" applyFont="0" applyFill="0" applyBorder="0" applyAlignment="0" applyProtection="0"/>
    <xf numFmtId="38" fontId="97" fillId="2" borderId="0" applyNumberFormat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11" fillId="0" borderId="0" applyNumberFormat="0" applyFill="0" applyBorder="0" applyAlignment="0" applyProtection="0">
      <alignment vertical="top"/>
      <protection locked="0"/>
    </xf>
    <xf numFmtId="10" fontId="97" fillId="2" borderId="23" applyNumberFormat="0" applyBorder="0" applyAlignment="0" applyProtection="0"/>
    <xf numFmtId="37" fontId="102" fillId="0" borderId="0"/>
    <xf numFmtId="179" fontId="2" fillId="0" borderId="0"/>
    <xf numFmtId="179" fontId="2" fillId="0" borderId="0"/>
    <xf numFmtId="179" fontId="2" fillId="0" borderId="0"/>
    <xf numFmtId="0" fontId="2" fillId="0" borderId="0"/>
    <xf numFmtId="14" fontId="82" fillId="0" borderId="0">
      <alignment horizontal="center" wrapText="1"/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4" fillId="0" borderId="0" applyBorder="0">
      <protection locked="0"/>
    </xf>
    <xf numFmtId="0" fontId="2" fillId="0" borderId="0"/>
    <xf numFmtId="0" fontId="2" fillId="0" borderId="0"/>
    <xf numFmtId="0" fontId="112" fillId="0" borderId="0"/>
    <xf numFmtId="9" fontId="11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>
      <alignment horizontal="center" wrapText="1"/>
      <protection locked="0"/>
    </xf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180" fontId="2" fillId="0" borderId="0"/>
    <xf numFmtId="3" fontId="94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78" fontId="94" fillId="0" borderId="0" applyFont="0" applyFill="0" applyBorder="0" applyAlignment="0" applyProtection="0"/>
    <xf numFmtId="0" fontId="94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2" fontId="94" fillId="0" borderId="0" applyFon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37" fontId="102" fillId="0" borderId="0"/>
    <xf numFmtId="179" fontId="2" fillId="0" borderId="0"/>
    <xf numFmtId="17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82" fillId="0" borderId="0">
      <alignment horizontal="center" wrapText="1"/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4" fillId="0" borderId="150" applyNumberFormat="0" applyFont="0" applyFill="0" applyAlignment="0" applyProtection="0"/>
    <xf numFmtId="0" fontId="2" fillId="0" borderId="0"/>
    <xf numFmtId="0" fontId="30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14" fillId="36" borderId="0" applyNumberFormat="0" applyBorder="0" applyAlignment="0" applyProtection="0"/>
    <xf numFmtId="0" fontId="114" fillId="33" borderId="0" applyNumberFormat="0" applyBorder="0" applyAlignment="0" applyProtection="0"/>
    <xf numFmtId="0" fontId="114" fillId="34" borderId="0" applyNumberFormat="0" applyBorder="0" applyAlignment="0" applyProtection="0"/>
    <xf numFmtId="0" fontId="114" fillId="37" borderId="0" applyNumberFormat="0" applyBorder="0" applyAlignment="0" applyProtection="0"/>
    <xf numFmtId="0" fontId="114" fillId="38" borderId="0" applyNumberFormat="0" applyBorder="0" applyAlignment="0" applyProtection="0"/>
    <xf numFmtId="0" fontId="114" fillId="39" borderId="0" applyNumberFormat="0" applyBorder="0" applyAlignment="0" applyProtection="0"/>
    <xf numFmtId="0" fontId="114" fillId="36" borderId="0" applyNumberFormat="0" applyBorder="0" applyAlignment="0" applyProtection="0"/>
    <xf numFmtId="0" fontId="114" fillId="33" borderId="0" applyNumberFormat="0" applyBorder="0" applyAlignment="0" applyProtection="0"/>
    <xf numFmtId="0" fontId="114" fillId="34" borderId="0" applyNumberFormat="0" applyBorder="0" applyAlignment="0" applyProtection="0"/>
    <xf numFmtId="0" fontId="114" fillId="37" borderId="0" applyNumberFormat="0" applyBorder="0" applyAlignment="0" applyProtection="0"/>
    <xf numFmtId="0" fontId="114" fillId="38" borderId="0" applyNumberFormat="0" applyBorder="0" applyAlignment="0" applyProtection="0"/>
    <xf numFmtId="0" fontId="114" fillId="39" borderId="0" applyNumberFormat="0" applyBorder="0" applyAlignment="0" applyProtection="0"/>
    <xf numFmtId="0" fontId="114" fillId="40" borderId="0" applyNumberFormat="0" applyBorder="0" applyAlignment="0" applyProtection="0"/>
    <xf numFmtId="0" fontId="114" fillId="41" borderId="0" applyNumberFormat="0" applyBorder="0" applyAlignment="0" applyProtection="0"/>
    <xf numFmtId="0" fontId="114" fillId="42" borderId="0" applyNumberFormat="0" applyBorder="0" applyAlignment="0" applyProtection="0"/>
    <xf numFmtId="0" fontId="114" fillId="37" borderId="0" applyNumberFormat="0" applyBorder="0" applyAlignment="0" applyProtection="0"/>
    <xf numFmtId="0" fontId="114" fillId="38" borderId="0" applyNumberFormat="0" applyBorder="0" applyAlignment="0" applyProtection="0"/>
    <xf numFmtId="0" fontId="114" fillId="43" borderId="0" applyNumberFormat="0" applyBorder="0" applyAlignment="0" applyProtection="0"/>
    <xf numFmtId="0" fontId="115" fillId="27" borderId="0" applyNumberFormat="0" applyBorder="0" applyAlignment="0" applyProtection="0"/>
    <xf numFmtId="0" fontId="119" fillId="28" borderId="0" applyNumberFormat="0" applyBorder="0" applyAlignment="0" applyProtection="0"/>
    <xf numFmtId="0" fontId="116" fillId="44" borderId="152" applyNumberFormat="0" applyAlignment="0" applyProtection="0"/>
    <xf numFmtId="0" fontId="116" fillId="44" borderId="152" applyNumberFormat="0" applyAlignment="0" applyProtection="0"/>
    <xf numFmtId="0" fontId="117" fillId="45" borderId="153" applyNumberFormat="0" applyAlignment="0" applyProtection="0"/>
    <xf numFmtId="0" fontId="124" fillId="0" borderId="154" applyNumberFormat="0" applyFill="0" applyAlignment="0" applyProtection="0"/>
    <xf numFmtId="0" fontId="117" fillId="45" borderId="153" applyNumberFormat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114" fillId="40" borderId="0" applyNumberFormat="0" applyBorder="0" applyAlignment="0" applyProtection="0"/>
    <xf numFmtId="0" fontId="114" fillId="41" borderId="0" applyNumberFormat="0" applyBorder="0" applyAlignment="0" applyProtection="0"/>
    <xf numFmtId="0" fontId="114" fillId="42" borderId="0" applyNumberFormat="0" applyBorder="0" applyAlignment="0" applyProtection="0"/>
    <xf numFmtId="0" fontId="114" fillId="37" borderId="0" applyNumberFormat="0" applyBorder="0" applyAlignment="0" applyProtection="0"/>
    <xf numFmtId="0" fontId="114" fillId="38" borderId="0" applyNumberFormat="0" applyBorder="0" applyAlignment="0" applyProtection="0"/>
    <xf numFmtId="0" fontId="114" fillId="43" borderId="0" applyNumberFormat="0" applyBorder="0" applyAlignment="0" applyProtection="0"/>
    <xf numFmtId="0" fontId="123" fillId="31" borderId="152" applyNumberFormat="0" applyAlignment="0" applyProtection="0"/>
    <xf numFmtId="196" fontId="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28" borderId="0" applyNumberFormat="0" applyBorder="0" applyAlignment="0" applyProtection="0"/>
    <xf numFmtId="0" fontId="120" fillId="0" borderId="155" applyNumberFormat="0" applyFill="0" applyAlignment="0" applyProtection="0"/>
    <xf numFmtId="0" fontId="121" fillId="0" borderId="156" applyNumberFormat="0" applyFill="0" applyAlignment="0" applyProtection="0"/>
    <xf numFmtId="0" fontId="122" fillId="0" borderId="157" applyNumberFormat="0" applyFill="0" applyAlignment="0" applyProtection="0"/>
    <xf numFmtId="0" fontId="122" fillId="0" borderId="0" applyNumberFormat="0" applyFill="0" applyBorder="0" applyAlignment="0" applyProtection="0"/>
    <xf numFmtId="0" fontId="115" fillId="27" borderId="0" applyNumberFormat="0" applyBorder="0" applyAlignment="0" applyProtection="0"/>
    <xf numFmtId="0" fontId="123" fillId="31" borderId="152" applyNumberFormat="0" applyAlignment="0" applyProtection="0"/>
    <xf numFmtId="0" fontId="124" fillId="0" borderId="154" applyNumberFormat="0" applyFill="0" applyAlignment="0" applyProtection="0"/>
    <xf numFmtId="0" fontId="125" fillId="46" borderId="0" applyNumberFormat="0" applyBorder="0" applyAlignment="0" applyProtection="0"/>
    <xf numFmtId="0" fontId="108" fillId="47" borderId="158" applyNumberFormat="0" applyFont="0" applyAlignment="0" applyProtection="0"/>
    <xf numFmtId="0" fontId="108" fillId="47" borderId="158" applyNumberFormat="0" applyFont="0" applyAlignment="0" applyProtection="0"/>
    <xf numFmtId="0" fontId="126" fillId="44" borderId="159" applyNumberFormat="0" applyAlignment="0" applyProtection="0"/>
    <xf numFmtId="0" fontId="126" fillId="44" borderId="159" applyNumberFormat="0" applyAlignment="0" applyProtection="0"/>
    <xf numFmtId="0" fontId="108" fillId="0" borderId="0"/>
    <xf numFmtId="0" fontId="12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0" fillId="0" borderId="155" applyNumberFormat="0" applyFill="0" applyAlignment="0" applyProtection="0"/>
    <xf numFmtId="0" fontId="121" fillId="0" borderId="156" applyNumberFormat="0" applyFill="0" applyAlignment="0" applyProtection="0"/>
    <xf numFmtId="0" fontId="122" fillId="0" borderId="157" applyNumberFormat="0" applyFill="0" applyAlignment="0" applyProtection="0"/>
    <xf numFmtId="0" fontId="5" fillId="0" borderId="160" applyNumberFormat="0" applyFill="0" applyAlignment="0" applyProtection="0"/>
    <xf numFmtId="0" fontId="12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123" fillId="31" borderId="152" applyNumberFormat="0" applyAlignment="0" applyProtection="0"/>
    <xf numFmtId="0" fontId="30" fillId="0" borderId="0"/>
    <xf numFmtId="0" fontId="2" fillId="0" borderId="0"/>
    <xf numFmtId="0" fontId="2" fillId="0" borderId="0"/>
    <xf numFmtId="0" fontId="2" fillId="0" borderId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4" fillId="0" borderId="150" applyNumberFormat="0" applyFont="0" applyFill="0" applyAlignment="0" applyProtection="0"/>
    <xf numFmtId="0" fontId="2" fillId="0" borderId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188" fontId="91" fillId="0" borderId="0">
      <alignment horizontal="center"/>
    </xf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188" fontId="91" fillId="0" borderId="0">
      <alignment horizontal="center"/>
    </xf>
    <xf numFmtId="188" fontId="91" fillId="0" borderId="0">
      <alignment horizontal="center"/>
    </xf>
    <xf numFmtId="188" fontId="91" fillId="0" borderId="0">
      <alignment horizontal="center"/>
    </xf>
    <xf numFmtId="0" fontId="108" fillId="0" borderId="0"/>
    <xf numFmtId="188" fontId="91" fillId="0" borderId="0">
      <alignment horizontal="center"/>
    </xf>
    <xf numFmtId="188" fontId="91" fillId="0" borderId="0">
      <alignment horizontal="center"/>
    </xf>
    <xf numFmtId="0" fontId="30" fillId="0" borderId="0"/>
    <xf numFmtId="0" fontId="30" fillId="0" borderId="0"/>
    <xf numFmtId="0" fontId="30" fillId="0" borderId="0"/>
    <xf numFmtId="188" fontId="91" fillId="0" borderId="0">
      <alignment horizontal="center"/>
    </xf>
    <xf numFmtId="188" fontId="91" fillId="0" borderId="0">
      <alignment horizontal="center"/>
    </xf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2" fillId="0" borderId="0"/>
    <xf numFmtId="0" fontId="2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2" fillId="0" borderId="0"/>
    <xf numFmtId="9" fontId="30" fillId="0" borderId="0" applyFont="0" applyFill="0" applyBorder="0" applyAlignment="0" applyProtection="0"/>
    <xf numFmtId="0" fontId="2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" fillId="0" borderId="0"/>
  </cellStyleXfs>
  <cellXfs count="1051">
    <xf numFmtId="0" fontId="0" fillId="0" borderId="0" xfId="0"/>
    <xf numFmtId="0" fontId="6" fillId="2" borderId="1" xfId="0" applyFont="1" applyFill="1" applyBorder="1" applyAlignment="1" applyProtection="1">
      <alignment horizontal="center"/>
    </xf>
    <xf numFmtId="0" fontId="6" fillId="2" borderId="2" xfId="0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center"/>
    </xf>
    <xf numFmtId="0" fontId="7" fillId="2" borderId="3" xfId="0" applyFont="1" applyFill="1" applyBorder="1" applyAlignment="1" applyProtection="1">
      <alignment horizontal="center"/>
    </xf>
    <xf numFmtId="0" fontId="8" fillId="2" borderId="4" xfId="0" applyFont="1" applyFill="1" applyBorder="1" applyAlignment="1" applyProtection="1">
      <alignment horizontal="center"/>
    </xf>
    <xf numFmtId="0" fontId="8" fillId="2" borderId="5" xfId="0" applyFont="1" applyFill="1" applyBorder="1" applyAlignment="1" applyProtection="1">
      <alignment horizontal="center"/>
    </xf>
    <xf numFmtId="0" fontId="9" fillId="2" borderId="0" xfId="0" applyFont="1" applyFill="1" applyBorder="1" applyAlignment="1" applyProtection="1">
      <alignment horizontal="center"/>
    </xf>
    <xf numFmtId="0" fontId="0" fillId="0" borderId="0" xfId="0" applyAlignment="1">
      <alignment vertical="center"/>
    </xf>
    <xf numFmtId="0" fontId="6" fillId="2" borderId="6" xfId="0" applyFont="1" applyFill="1" applyBorder="1" applyAlignment="1" applyProtection="1">
      <alignment horizontal="left"/>
    </xf>
    <xf numFmtId="0" fontId="9" fillId="2" borderId="7" xfId="0" applyFont="1" applyFill="1" applyBorder="1" applyAlignment="1" applyProtection="1">
      <alignment horizontal="left"/>
    </xf>
    <xf numFmtId="0" fontId="10" fillId="2" borderId="8" xfId="0" applyFont="1" applyFill="1" applyBorder="1" applyAlignment="1" applyProtection="1">
      <alignment horizontal="left"/>
    </xf>
    <xf numFmtId="0" fontId="6" fillId="2" borderId="1" xfId="0" applyFont="1" applyFill="1" applyBorder="1" applyAlignment="1" applyProtection="1">
      <alignment horizontal="left"/>
    </xf>
    <xf numFmtId="0" fontId="9" fillId="2" borderId="0" xfId="0" applyFont="1" applyFill="1" applyBorder="1" applyAlignment="1" applyProtection="1">
      <alignment horizontal="left"/>
    </xf>
    <xf numFmtId="0" fontId="10" fillId="2" borderId="4" xfId="0" applyFont="1" applyFill="1" applyBorder="1" applyAlignment="1" applyProtection="1">
      <alignment horizontal="left"/>
    </xf>
    <xf numFmtId="0" fontId="7" fillId="2" borderId="0" xfId="0" applyFont="1" applyFill="1" applyBorder="1" applyAlignment="1" applyProtection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10" fillId="0" borderId="4" xfId="0" applyFont="1" applyFill="1" applyBorder="1" applyAlignment="1" applyProtection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Fill="1" applyBorder="1"/>
    <xf numFmtId="0" fontId="5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/>
    <xf numFmtId="0" fontId="0" fillId="0" borderId="17" xfId="0" applyBorder="1"/>
    <xf numFmtId="0" fontId="0" fillId="0" borderId="18" xfId="0" applyBorder="1"/>
    <xf numFmtId="0" fontId="5" fillId="0" borderId="21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0" fillId="0" borderId="15" xfId="0" applyBorder="1" applyAlignment="1">
      <alignment wrapText="1"/>
    </xf>
    <xf numFmtId="14" fontId="0" fillId="0" borderId="0" xfId="0" applyNumberFormat="1"/>
    <xf numFmtId="0" fontId="5" fillId="0" borderId="23" xfId="0" applyFont="1" applyBorder="1" applyAlignment="1">
      <alignment vertical="center" wrapText="1"/>
    </xf>
    <xf numFmtId="2" fontId="0" fillId="0" borderId="20" xfId="0" applyNumberFormat="1" applyBorder="1"/>
    <xf numFmtId="0" fontId="0" fillId="0" borderId="12" xfId="0" applyFill="1" applyBorder="1"/>
    <xf numFmtId="0" fontId="5" fillId="0" borderId="23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0" fillId="0" borderId="19" xfId="0" applyBorder="1"/>
    <xf numFmtId="49" fontId="0" fillId="0" borderId="0" xfId="0" applyNumberFormat="1"/>
    <xf numFmtId="0" fontId="0" fillId="0" borderId="13" xfId="0" applyFill="1" applyBorder="1"/>
    <xf numFmtId="168" fontId="4" fillId="0" borderId="17" xfId="8" applyNumberFormat="1" applyFont="1" applyFill="1" applyBorder="1"/>
    <xf numFmtId="168" fontId="4" fillId="0" borderId="18" xfId="8" applyNumberFormat="1" applyFont="1" applyFill="1" applyBorder="1"/>
    <xf numFmtId="168" fontId="4" fillId="0" borderId="9" xfId="8" applyNumberFormat="1" applyFont="1" applyFill="1" applyBorder="1"/>
    <xf numFmtId="0" fontId="0" fillId="0" borderId="0" xfId="0"/>
    <xf numFmtId="0" fontId="5" fillId="0" borderId="21" xfId="0" applyFont="1" applyBorder="1" applyAlignment="1">
      <alignment vertical="center"/>
    </xf>
    <xf numFmtId="0" fontId="0" fillId="0" borderId="22" xfId="0" applyBorder="1"/>
    <xf numFmtId="2" fontId="0" fillId="0" borderId="12" xfId="0" applyNumberFormat="1" applyFill="1" applyBorder="1"/>
    <xf numFmtId="168" fontId="4" fillId="0" borderId="15" xfId="8" applyNumberFormat="1" applyFont="1" applyFill="1" applyBorder="1"/>
    <xf numFmtId="168" fontId="4" fillId="0" borderId="14" xfId="8" applyNumberFormat="1" applyFont="1" applyFill="1" applyBorder="1"/>
    <xf numFmtId="168" fontId="4" fillId="0" borderId="11" xfId="8" applyNumberFormat="1" applyFont="1" applyFill="1" applyBorder="1"/>
    <xf numFmtId="0" fontId="5" fillId="0" borderId="23" xfId="0" applyFont="1" applyBorder="1" applyAlignment="1">
      <alignment vertical="center"/>
    </xf>
    <xf numFmtId="0" fontId="0" fillId="0" borderId="23" xfId="0" applyBorder="1"/>
    <xf numFmtId="0" fontId="6" fillId="2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vertical="center"/>
    </xf>
    <xf numFmtId="0" fontId="5" fillId="0" borderId="21" xfId="0" applyFont="1" applyBorder="1" applyAlignment="1">
      <alignment wrapText="1"/>
    </xf>
    <xf numFmtId="0" fontId="0" fillId="0" borderId="22" xfId="0" applyBorder="1" applyAlignment="1">
      <alignment wrapText="1"/>
    </xf>
    <xf numFmtId="49" fontId="0" fillId="0" borderId="18" xfId="0" applyNumberFormat="1" applyBorder="1"/>
    <xf numFmtId="49" fontId="0" fillId="0" borderId="15" xfId="0" applyNumberFormat="1" applyBorder="1"/>
    <xf numFmtId="49" fontId="0" fillId="0" borderId="11" xfId="0" applyNumberFormat="1" applyBorder="1"/>
    <xf numFmtId="0" fontId="11" fillId="2" borderId="6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horizontal="center"/>
    </xf>
    <xf numFmtId="0" fontId="11" fillId="2" borderId="2" xfId="0" applyFont="1" applyFill="1" applyBorder="1" applyAlignment="1" applyProtection="1">
      <alignment horizontal="center"/>
    </xf>
    <xf numFmtId="0" fontId="11" fillId="2" borderId="1" xfId="0" applyFont="1" applyFill="1" applyBorder="1" applyAlignment="1" applyProtection="1">
      <alignment horizontal="left"/>
    </xf>
    <xf numFmtId="0" fontId="12" fillId="2" borderId="1" xfId="0" applyFont="1" applyFill="1" applyBorder="1" applyAlignment="1" applyProtection="1">
      <alignment horizontal="left"/>
    </xf>
    <xf numFmtId="0" fontId="13" fillId="2" borderId="7" xfId="0" applyFont="1" applyFill="1" applyBorder="1" applyAlignment="1" applyProtection="1">
      <alignment horizontal="left"/>
    </xf>
    <xf numFmtId="0" fontId="13" fillId="2" borderId="0" xfId="0" applyFont="1" applyFill="1" applyBorder="1" applyAlignment="1" applyProtection="1">
      <alignment horizontal="center"/>
    </xf>
    <xf numFmtId="0" fontId="14" fillId="2" borderId="0" xfId="0" applyFont="1" applyFill="1" applyBorder="1" applyAlignment="1" applyProtection="1">
      <alignment horizontal="left"/>
    </xf>
    <xf numFmtId="0" fontId="14" fillId="2" borderId="0" xfId="0" applyFont="1" applyFill="1" applyBorder="1" applyAlignment="1" applyProtection="1">
      <alignment horizontal="center"/>
    </xf>
    <xf numFmtId="0" fontId="15" fillId="2" borderId="0" xfId="5" applyFont="1" applyFill="1" applyBorder="1" applyAlignment="1" applyProtection="1">
      <alignment horizontal="left"/>
    </xf>
    <xf numFmtId="0" fontId="14" fillId="2" borderId="3" xfId="0" applyFont="1" applyFill="1" applyBorder="1" applyAlignment="1" applyProtection="1">
      <alignment horizontal="center"/>
    </xf>
    <xf numFmtId="0" fontId="16" fillId="2" borderId="4" xfId="0" applyFont="1" applyFill="1" applyBorder="1" applyAlignment="1" applyProtection="1">
      <alignment horizontal="left"/>
    </xf>
    <xf numFmtId="0" fontId="16" fillId="2" borderId="4" xfId="0" applyFont="1" applyFill="1" applyBorder="1" applyAlignment="1" applyProtection="1">
      <alignment horizontal="center"/>
    </xf>
    <xf numFmtId="0" fontId="17" fillId="2" borderId="4" xfId="0" applyFont="1" applyFill="1" applyBorder="1" applyAlignment="1" applyProtection="1">
      <alignment horizontal="center"/>
    </xf>
    <xf numFmtId="0" fontId="17" fillId="2" borderId="5" xfId="0" applyFont="1" applyFill="1" applyBorder="1" applyAlignment="1" applyProtection="1">
      <alignment horizontal="center"/>
    </xf>
    <xf numFmtId="0" fontId="18" fillId="2" borderId="24" xfId="0" applyFont="1" applyFill="1" applyBorder="1" applyAlignment="1" applyProtection="1">
      <alignment vertical="center"/>
    </xf>
    <xf numFmtId="0" fontId="18" fillId="2" borderId="25" xfId="0" applyFont="1" applyFill="1" applyBorder="1" applyAlignment="1" applyProtection="1">
      <alignment horizontal="left" vertical="center"/>
    </xf>
    <xf numFmtId="0" fontId="18" fillId="2" borderId="25" xfId="0" applyFont="1" applyFill="1" applyBorder="1" applyAlignment="1" applyProtection="1">
      <alignment vertical="center"/>
    </xf>
    <xf numFmtId="0" fontId="18" fillId="2" borderId="26" xfId="0" applyFont="1" applyFill="1" applyBorder="1" applyAlignment="1" applyProtection="1">
      <alignment vertical="center"/>
    </xf>
    <xf numFmtId="0" fontId="18" fillId="2" borderId="27" xfId="0" applyFont="1" applyFill="1" applyBorder="1" applyAlignment="1" applyProtection="1">
      <alignment horizontal="left" vertical="center"/>
    </xf>
    <xf numFmtId="0" fontId="18" fillId="2" borderId="27" xfId="0" applyFont="1" applyFill="1" applyBorder="1" applyAlignment="1" applyProtection="1">
      <alignment vertical="center"/>
    </xf>
    <xf numFmtId="0" fontId="18" fillId="2" borderId="8" xfId="0" applyFont="1" applyFill="1" applyBorder="1" applyAlignment="1" applyProtection="1">
      <alignment vertical="center"/>
    </xf>
    <xf numFmtId="0" fontId="18" fillId="2" borderId="4" xfId="0" applyFont="1" applyFill="1" applyBorder="1" applyAlignment="1" applyProtection="1">
      <alignment horizontal="left" vertical="center"/>
    </xf>
    <xf numFmtId="0" fontId="18" fillId="2" borderId="4" xfId="0" applyFont="1" applyFill="1" applyBorder="1" applyAlignment="1" applyProtection="1">
      <alignment vertical="center"/>
    </xf>
    <xf numFmtId="0" fontId="18" fillId="2" borderId="29" xfId="0" applyFont="1" applyFill="1" applyBorder="1" applyAlignment="1" applyProtection="1">
      <alignment horizontal="center" vertical="center"/>
    </xf>
    <xf numFmtId="0" fontId="18" fillId="2" borderId="30" xfId="0" applyFont="1" applyFill="1" applyBorder="1" applyAlignment="1" applyProtection="1">
      <alignment horizontal="center" vertical="center"/>
    </xf>
    <xf numFmtId="0" fontId="22" fillId="2" borderId="29" xfId="0" applyFont="1" applyFill="1" applyBorder="1" applyAlignment="1" applyProtection="1">
      <alignment vertical="center"/>
    </xf>
    <xf numFmtId="0" fontId="20" fillId="2" borderId="29" xfId="0" applyFont="1" applyFill="1" applyBorder="1" applyAlignment="1" applyProtection="1">
      <alignment vertical="center"/>
    </xf>
    <xf numFmtId="0" fontId="22" fillId="2" borderId="28" xfId="0" applyFont="1" applyFill="1" applyBorder="1" applyAlignment="1" applyProtection="1">
      <alignment vertical="center"/>
    </xf>
    <xf numFmtId="0" fontId="34" fillId="0" borderId="37" xfId="0" applyFont="1" applyBorder="1" applyProtection="1"/>
    <xf numFmtId="0" fontId="20" fillId="2" borderId="25" xfId="0" applyFont="1" applyFill="1" applyBorder="1" applyAlignment="1" applyProtection="1">
      <alignment horizontal="left" vertical="center"/>
    </xf>
    <xf numFmtId="0" fontId="34" fillId="0" borderId="0" xfId="0" applyFont="1" applyBorder="1" applyProtection="1"/>
    <xf numFmtId="0" fontId="13" fillId="2" borderId="0" xfId="0" applyFont="1" applyFill="1" applyBorder="1" applyAlignment="1" applyProtection="1">
      <alignment horizontal="left"/>
    </xf>
    <xf numFmtId="0" fontId="14" fillId="2" borderId="7" xfId="0" applyFont="1" applyFill="1" applyBorder="1" applyAlignment="1" applyProtection="1">
      <alignment horizontal="left"/>
    </xf>
    <xf numFmtId="0" fontId="17" fillId="2" borderId="8" xfId="0" applyFont="1" applyFill="1" applyBorder="1" applyAlignment="1" applyProtection="1">
      <alignment horizontal="left"/>
    </xf>
    <xf numFmtId="49" fontId="18" fillId="2" borderId="24" xfId="0" applyNumberFormat="1" applyFont="1" applyFill="1" applyBorder="1" applyAlignment="1" applyProtection="1">
      <alignment horizontal="left" vertical="center"/>
    </xf>
    <xf numFmtId="0" fontId="34" fillId="0" borderId="25" xfId="0" applyFont="1" applyBorder="1" applyProtection="1"/>
    <xf numFmtId="49" fontId="18" fillId="2" borderId="25" xfId="0" applyNumberFormat="1" applyFont="1" applyFill="1" applyBorder="1" applyAlignment="1" applyProtection="1">
      <alignment horizontal="left" vertical="center"/>
    </xf>
    <xf numFmtId="49" fontId="18" fillId="2" borderId="25" xfId="0" applyNumberFormat="1" applyFont="1" applyFill="1" applyBorder="1" applyAlignment="1" applyProtection="1">
      <alignment vertical="center"/>
    </xf>
    <xf numFmtId="49" fontId="20" fillId="0" borderId="25" xfId="0" applyNumberFormat="1" applyFont="1" applyFill="1" applyBorder="1" applyAlignment="1" applyProtection="1">
      <alignment horizontal="left" vertical="center"/>
    </xf>
    <xf numFmtId="49" fontId="18" fillId="2" borderId="26" xfId="0" applyNumberFormat="1" applyFont="1" applyFill="1" applyBorder="1" applyAlignment="1" applyProtection="1">
      <alignment vertical="center"/>
    </xf>
    <xf numFmtId="0" fontId="34" fillId="0" borderId="27" xfId="0" applyFont="1" applyBorder="1" applyProtection="1"/>
    <xf numFmtId="49" fontId="18" fillId="2" borderId="26" xfId="0" applyNumberFormat="1" applyFont="1" applyFill="1" applyBorder="1" applyAlignment="1" applyProtection="1">
      <alignment horizontal="left" vertical="center"/>
    </xf>
    <xf numFmtId="49" fontId="18" fillId="2" borderId="27" xfId="0" applyNumberFormat="1" applyFont="1" applyFill="1" applyBorder="1" applyAlignment="1" applyProtection="1">
      <alignment horizontal="left" vertical="center"/>
    </xf>
    <xf numFmtId="49" fontId="18" fillId="2" borderId="27" xfId="0" applyNumberFormat="1" applyFont="1" applyFill="1" applyBorder="1" applyAlignment="1" applyProtection="1">
      <alignment vertical="center"/>
    </xf>
    <xf numFmtId="49" fontId="20" fillId="0" borderId="27" xfId="0" applyNumberFormat="1" applyFont="1" applyFill="1" applyBorder="1" applyAlignment="1" applyProtection="1">
      <alignment horizontal="left" vertical="center"/>
    </xf>
    <xf numFmtId="49" fontId="18" fillId="2" borderId="38" xfId="0" applyNumberFormat="1" applyFont="1" applyFill="1" applyBorder="1" applyAlignment="1" applyProtection="1">
      <alignment vertical="center"/>
    </xf>
    <xf numFmtId="0" fontId="34" fillId="0" borderId="39" xfId="0" applyFont="1" applyBorder="1" applyProtection="1"/>
    <xf numFmtId="49" fontId="18" fillId="2" borderId="8" xfId="0" applyNumberFormat="1" applyFont="1" applyFill="1" applyBorder="1" applyAlignment="1" applyProtection="1">
      <alignment horizontal="left" vertical="center"/>
    </xf>
    <xf numFmtId="49" fontId="18" fillId="2" borderId="4" xfId="0" applyNumberFormat="1" applyFont="1" applyFill="1" applyBorder="1" applyAlignment="1" applyProtection="1">
      <alignment horizontal="left" vertical="center"/>
    </xf>
    <xf numFmtId="49" fontId="18" fillId="2" borderId="4" xfId="0" applyNumberFormat="1" applyFont="1" applyFill="1" applyBorder="1" applyAlignment="1" applyProtection="1">
      <alignment vertical="center"/>
    </xf>
    <xf numFmtId="49" fontId="20" fillId="0" borderId="39" xfId="0" applyNumberFormat="1" applyFont="1" applyFill="1" applyBorder="1" applyAlignment="1" applyProtection="1">
      <alignment horizontal="left" vertical="center"/>
    </xf>
    <xf numFmtId="0" fontId="22" fillId="2" borderId="0" xfId="0" applyFont="1" applyFill="1" applyProtection="1"/>
    <xf numFmtId="2" fontId="18" fillId="2" borderId="28" xfId="0" applyNumberFormat="1" applyFont="1" applyFill="1" applyBorder="1" applyAlignment="1" applyProtection="1">
      <alignment horizontal="center" vertical="center"/>
    </xf>
    <xf numFmtId="2" fontId="18" fillId="2" borderId="29" xfId="0" applyNumberFormat="1" applyFont="1" applyFill="1" applyBorder="1" applyAlignment="1" applyProtection="1">
      <alignment horizontal="center" vertical="center"/>
    </xf>
    <xf numFmtId="2" fontId="18" fillId="2" borderId="30" xfId="0" applyNumberFormat="1" applyFont="1" applyFill="1" applyBorder="1" applyAlignment="1" applyProtection="1">
      <alignment horizontal="center" vertical="center"/>
    </xf>
    <xf numFmtId="2" fontId="18" fillId="2" borderId="28" xfId="0" applyNumberFormat="1" applyFont="1" applyFill="1" applyBorder="1" applyAlignment="1" applyProtection="1">
      <alignment horizontal="left" vertical="center"/>
    </xf>
    <xf numFmtId="0" fontId="18" fillId="2" borderId="29" xfId="0" applyFont="1" applyFill="1" applyBorder="1" applyAlignment="1" applyProtection="1">
      <alignment vertical="center"/>
    </xf>
    <xf numFmtId="2" fontId="18" fillId="2" borderId="28" xfId="0" applyNumberFormat="1" applyFont="1" applyFill="1" applyBorder="1" applyAlignment="1" applyProtection="1">
      <alignment vertical="center"/>
    </xf>
    <xf numFmtId="2" fontId="18" fillId="2" borderId="29" xfId="0" applyNumberFormat="1" applyFont="1" applyFill="1" applyBorder="1" applyAlignment="1" applyProtection="1">
      <alignment vertical="center"/>
    </xf>
    <xf numFmtId="0" fontId="18" fillId="2" borderId="30" xfId="0" applyFont="1" applyFill="1" applyBorder="1" applyAlignment="1" applyProtection="1">
      <alignment vertical="center"/>
    </xf>
    <xf numFmtId="0" fontId="22" fillId="2" borderId="0" xfId="0" applyFont="1" applyFill="1" applyAlignment="1" applyProtection="1">
      <alignment vertical="center"/>
    </xf>
    <xf numFmtId="0" fontId="18" fillId="2" borderId="28" xfId="0" applyFont="1" applyFill="1" applyBorder="1" applyAlignment="1" applyProtection="1">
      <alignment vertical="center"/>
    </xf>
    <xf numFmtId="2" fontId="18" fillId="2" borderId="49" xfId="0" applyNumberFormat="1" applyFont="1" applyFill="1" applyBorder="1" applyAlignment="1" applyProtection="1">
      <alignment horizontal="center" textRotation="90" wrapText="1"/>
    </xf>
    <xf numFmtId="2" fontId="18" fillId="2" borderId="50" xfId="0" applyNumberFormat="1" applyFont="1" applyFill="1" applyBorder="1" applyAlignment="1" applyProtection="1">
      <alignment horizontal="center" textRotation="90" wrapText="1"/>
    </xf>
    <xf numFmtId="0" fontId="18" fillId="2" borderId="51" xfId="0" applyFont="1" applyFill="1" applyBorder="1" applyAlignment="1" applyProtection="1">
      <alignment horizontal="center" textRotation="90" wrapText="1"/>
    </xf>
    <xf numFmtId="0" fontId="18" fillId="2" borderId="52" xfId="0" applyFont="1" applyFill="1" applyBorder="1" applyAlignment="1" applyProtection="1">
      <alignment horizontal="center" textRotation="90" wrapText="1"/>
    </xf>
    <xf numFmtId="0" fontId="18" fillId="2" borderId="50" xfId="0" applyFont="1" applyFill="1" applyBorder="1" applyAlignment="1" applyProtection="1">
      <alignment horizontal="center" textRotation="90" wrapText="1"/>
    </xf>
    <xf numFmtId="0" fontId="18" fillId="2" borderId="49" xfId="0" applyFont="1" applyFill="1" applyBorder="1" applyAlignment="1" applyProtection="1">
      <alignment horizontal="center" textRotation="90" wrapText="1"/>
    </xf>
    <xf numFmtId="0" fontId="18" fillId="2" borderId="56" xfId="0" applyFont="1" applyFill="1" applyBorder="1" applyAlignment="1" applyProtection="1">
      <alignment horizontal="center" textRotation="90" wrapText="1"/>
    </xf>
    <xf numFmtId="0" fontId="18" fillId="2" borderId="53" xfId="0" applyFont="1" applyFill="1" applyBorder="1" applyAlignment="1" applyProtection="1">
      <alignment horizontal="center" textRotation="90" wrapText="1"/>
    </xf>
    <xf numFmtId="0" fontId="18" fillId="2" borderId="4" xfId="0" applyFont="1" applyFill="1" applyBorder="1" applyAlignment="1" applyProtection="1">
      <alignment horizontal="center" textRotation="90" wrapText="1"/>
    </xf>
    <xf numFmtId="0" fontId="18" fillId="2" borderId="57" xfId="0" applyFont="1" applyFill="1" applyBorder="1" applyAlignment="1" applyProtection="1">
      <alignment horizontal="center" textRotation="90" wrapText="1"/>
    </xf>
    <xf numFmtId="0" fontId="18" fillId="2" borderId="0" xfId="0" applyFont="1" applyFill="1" applyAlignment="1" applyProtection="1">
      <alignment horizontal="center" textRotation="90" wrapText="1"/>
    </xf>
    <xf numFmtId="0" fontId="22" fillId="2" borderId="0" xfId="0" applyFont="1" applyFill="1" applyAlignment="1" applyProtection="1">
      <alignment vertical="center"/>
      <protection locked="0"/>
    </xf>
    <xf numFmtId="2" fontId="16" fillId="3" borderId="58" xfId="0" applyNumberFormat="1" applyFont="1" applyFill="1" applyBorder="1" applyAlignment="1" applyProtection="1">
      <alignment horizontal="center" vertical="center"/>
    </xf>
    <xf numFmtId="0" fontId="22" fillId="2" borderId="0" xfId="0" applyFont="1" applyFill="1" applyProtection="1">
      <protection locked="0"/>
    </xf>
    <xf numFmtId="0" fontId="22" fillId="0" borderId="0" xfId="0" applyFont="1" applyFill="1" applyBorder="1" applyProtection="1"/>
    <xf numFmtId="0" fontId="22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166" fontId="16" fillId="0" borderId="0" xfId="0" applyNumberFormat="1" applyFont="1" applyFill="1" applyBorder="1" applyAlignment="1" applyProtection="1">
      <alignment horizontal="center" vertical="center"/>
    </xf>
    <xf numFmtId="164" fontId="16" fillId="0" borderId="0" xfId="0" applyNumberFormat="1" applyFont="1" applyFill="1" applyBorder="1" applyAlignment="1" applyProtection="1">
      <alignment horizontal="center" vertical="center"/>
    </xf>
    <xf numFmtId="0" fontId="13" fillId="0" borderId="6" xfId="0" applyFont="1" applyFill="1" applyBorder="1" applyAlignment="1" applyProtection="1">
      <alignment horizontal="left" vertical="center"/>
    </xf>
    <xf numFmtId="0" fontId="22" fillId="0" borderId="1" xfId="0" applyFont="1" applyFill="1" applyBorder="1" applyProtection="1"/>
    <xf numFmtId="0" fontId="13" fillId="0" borderId="1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 applyProtection="1">
      <alignment horizontal="center" vertical="center"/>
    </xf>
    <xf numFmtId="0" fontId="20" fillId="0" borderId="25" xfId="0" applyFont="1" applyFill="1" applyBorder="1" applyAlignment="1" applyProtection="1">
      <alignment horizontal="center" vertical="center"/>
    </xf>
    <xf numFmtId="0" fontId="20" fillId="0" borderId="60" xfId="0" applyFont="1" applyFill="1" applyBorder="1" applyAlignment="1" applyProtection="1">
      <alignment horizontal="center" vertical="center"/>
    </xf>
    <xf numFmtId="166" fontId="20" fillId="0" borderId="60" xfId="0" applyNumberFormat="1" applyFont="1" applyFill="1" applyBorder="1" applyAlignment="1" applyProtection="1">
      <alignment horizontal="right" vertical="center"/>
    </xf>
    <xf numFmtId="0" fontId="13" fillId="0" borderId="7" xfId="0" applyFont="1" applyFill="1" applyBorder="1" applyAlignment="1" applyProtection="1">
      <alignment horizontal="left" vertical="center"/>
    </xf>
    <xf numFmtId="0" fontId="22" fillId="2" borderId="0" xfId="0" applyFont="1" applyFill="1" applyBorder="1" applyProtection="1"/>
    <xf numFmtId="0" fontId="13" fillId="0" borderId="0" xfId="0" applyFont="1" applyFill="1" applyBorder="1" applyAlignment="1" applyProtection="1">
      <alignment horizontal="center"/>
    </xf>
    <xf numFmtId="0" fontId="22" fillId="2" borderId="0" xfId="0" applyFont="1" applyFill="1" applyBorder="1" applyAlignment="1" applyProtection="1">
      <alignment horizontal="center"/>
    </xf>
    <xf numFmtId="0" fontId="22" fillId="2" borderId="0" xfId="0" applyFont="1" applyFill="1" applyBorder="1" applyAlignment="1" applyProtection="1">
      <alignment horizontal="right" vertical="center"/>
    </xf>
    <xf numFmtId="0" fontId="20" fillId="0" borderId="42" xfId="0" applyFont="1" applyFill="1" applyBorder="1" applyAlignment="1" applyProtection="1">
      <alignment horizontal="center" vertical="center"/>
    </xf>
    <xf numFmtId="169" fontId="20" fillId="3" borderId="61" xfId="0" applyNumberFormat="1" applyFont="1" applyFill="1" applyBorder="1" applyAlignment="1" applyProtection="1">
      <alignment horizontal="center" vertical="center"/>
    </xf>
    <xf numFmtId="2" fontId="16" fillId="0" borderId="0" xfId="0" applyNumberFormat="1" applyFont="1" applyFill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left"/>
    </xf>
    <xf numFmtId="0" fontId="22" fillId="0" borderId="0" xfId="0" applyFont="1" applyFill="1" applyBorder="1" applyAlignment="1" applyProtection="1">
      <alignment horizontal="center"/>
    </xf>
    <xf numFmtId="0" fontId="22" fillId="0" borderId="0" xfId="0" applyFont="1" applyFill="1" applyBorder="1" applyAlignment="1" applyProtection="1">
      <alignment horizontal="center" vertical="center"/>
    </xf>
    <xf numFmtId="0" fontId="20" fillId="0" borderId="27" xfId="0" applyFont="1" applyFill="1" applyBorder="1" applyAlignment="1" applyProtection="1">
      <alignment horizontal="center" vertical="center"/>
    </xf>
    <xf numFmtId="169" fontId="20" fillId="3" borderId="62" xfId="0" applyNumberFormat="1" applyFont="1" applyFill="1" applyBorder="1" applyAlignment="1" applyProtection="1">
      <alignment horizontal="center" vertical="center"/>
    </xf>
    <xf numFmtId="169" fontId="20" fillId="3" borderId="63" xfId="0" applyNumberFormat="1" applyFont="1" applyFill="1" applyBorder="1" applyAlignment="1" applyProtection="1">
      <alignment horizontal="center" vertical="center"/>
    </xf>
    <xf numFmtId="0" fontId="25" fillId="0" borderId="8" xfId="0" applyFont="1" applyFill="1" applyBorder="1" applyAlignment="1" applyProtection="1">
      <alignment horizontal="left" vertical="top"/>
    </xf>
    <xf numFmtId="0" fontId="22" fillId="2" borderId="4" xfId="0" applyFont="1" applyFill="1" applyBorder="1" applyProtection="1"/>
    <xf numFmtId="0" fontId="13" fillId="0" borderId="4" xfId="0" applyFont="1" applyFill="1" applyBorder="1" applyAlignment="1" applyProtection="1">
      <alignment horizontal="center"/>
    </xf>
    <xf numFmtId="0" fontId="22" fillId="0" borderId="4" xfId="0" applyFont="1" applyFill="1" applyBorder="1" applyAlignment="1" applyProtection="1">
      <alignment horizontal="center"/>
    </xf>
    <xf numFmtId="0" fontId="22" fillId="0" borderId="4" xfId="0" applyFont="1" applyFill="1" applyBorder="1" applyAlignment="1" applyProtection="1">
      <alignment horizontal="center" vertical="center"/>
    </xf>
    <xf numFmtId="0" fontId="20" fillId="0" borderId="39" xfId="0" applyFont="1" applyFill="1" applyBorder="1" applyAlignment="1" applyProtection="1">
      <alignment horizontal="center" vertical="center"/>
    </xf>
    <xf numFmtId="169" fontId="20" fillId="3" borderId="64" xfId="0" applyNumberFormat="1" applyFont="1" applyFill="1" applyBorder="1" applyAlignment="1" applyProtection="1">
      <alignment horizontal="center" vertical="center"/>
    </xf>
    <xf numFmtId="169" fontId="20" fillId="3" borderId="65" xfId="0" applyNumberFormat="1" applyFont="1" applyFill="1" applyBorder="1" applyAlignment="1" applyProtection="1">
      <alignment horizontal="center" vertical="center"/>
    </xf>
    <xf numFmtId="0" fontId="18" fillId="2" borderId="24" xfId="0" applyFont="1" applyFill="1" applyBorder="1" applyAlignment="1" applyProtection="1">
      <alignment horizontal="left" vertical="center"/>
    </xf>
    <xf numFmtId="0" fontId="18" fillId="2" borderId="26" xfId="0" applyFont="1" applyFill="1" applyBorder="1" applyAlignment="1" applyProtection="1">
      <alignment horizontal="left" vertical="center"/>
    </xf>
    <xf numFmtId="0" fontId="20" fillId="2" borderId="27" xfId="0" applyFont="1" applyFill="1" applyBorder="1" applyAlignment="1" applyProtection="1">
      <alignment horizontal="left" vertical="center"/>
    </xf>
    <xf numFmtId="0" fontId="18" fillId="2" borderId="8" xfId="0" applyFont="1" applyFill="1" applyBorder="1" applyAlignment="1" applyProtection="1">
      <alignment horizontal="left" vertical="center"/>
    </xf>
    <xf numFmtId="0" fontId="20" fillId="2" borderId="39" xfId="0" applyFont="1" applyFill="1" applyBorder="1" applyAlignment="1" applyProtection="1">
      <alignment horizontal="left" vertical="center"/>
    </xf>
    <xf numFmtId="0" fontId="21" fillId="2" borderId="0" xfId="0" applyFont="1" applyFill="1" applyProtection="1"/>
    <xf numFmtId="0" fontId="18" fillId="2" borderId="28" xfId="0" applyFont="1" applyFill="1" applyBorder="1" applyAlignment="1" applyProtection="1">
      <alignment horizontal="center" vertical="center"/>
    </xf>
    <xf numFmtId="0" fontId="18" fillId="2" borderId="29" xfId="0" applyFont="1" applyFill="1" applyBorder="1" applyAlignment="1" applyProtection="1">
      <alignment horizontal="left" vertical="center"/>
    </xf>
    <xf numFmtId="0" fontId="18" fillId="2" borderId="66" xfId="0" applyFont="1" applyFill="1" applyBorder="1" applyAlignment="1" applyProtection="1">
      <alignment horizontal="center" textRotation="90" wrapText="1"/>
    </xf>
    <xf numFmtId="0" fontId="18" fillId="0" borderId="53" xfId="0" applyFont="1" applyFill="1" applyBorder="1" applyAlignment="1" applyProtection="1">
      <alignment horizontal="center" textRotation="90" wrapText="1"/>
    </xf>
    <xf numFmtId="0" fontId="18" fillId="0" borderId="51" xfId="0" applyFont="1" applyFill="1" applyBorder="1" applyAlignment="1" applyProtection="1">
      <alignment horizontal="center" textRotation="90" wrapText="1"/>
    </xf>
    <xf numFmtId="164" fontId="16" fillId="0" borderId="0" xfId="0" applyNumberFormat="1" applyFont="1" applyFill="1" applyBorder="1" applyAlignment="1" applyProtection="1">
      <alignment horizontal="center" vertical="center"/>
      <protection locked="0"/>
    </xf>
    <xf numFmtId="164" fontId="16" fillId="0" borderId="1" xfId="0" applyNumberFormat="1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vertical="center"/>
    </xf>
    <xf numFmtId="0" fontId="22" fillId="0" borderId="0" xfId="0" applyFont="1" applyFill="1" applyBorder="1" applyAlignment="1" applyProtection="1">
      <alignment horizontal="right" vertical="center"/>
    </xf>
    <xf numFmtId="0" fontId="22" fillId="0" borderId="4" xfId="0" applyFont="1" applyFill="1" applyBorder="1" applyAlignment="1" applyProtection="1">
      <alignment vertical="center"/>
    </xf>
    <xf numFmtId="0" fontId="0" fillId="0" borderId="15" xfId="0" applyBorder="1"/>
    <xf numFmtId="0" fontId="16" fillId="4" borderId="67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72" xfId="0" applyNumberFormat="1" applyFont="1" applyFill="1" applyBorder="1" applyAlignment="1" applyProtection="1">
      <alignment horizontal="center" vertical="center" wrapText="1"/>
      <protection locked="0"/>
    </xf>
    <xf numFmtId="49" fontId="16" fillId="4" borderId="67" xfId="0" applyNumberFormat="1" applyFont="1" applyFill="1" applyBorder="1" applyAlignment="1" applyProtection="1">
      <alignment horizontal="center" vertical="center" wrapText="1"/>
      <protection locked="0"/>
    </xf>
    <xf numFmtId="49" fontId="16" fillId="4" borderId="68" xfId="0" applyNumberFormat="1" applyFont="1" applyFill="1" applyBorder="1" applyAlignment="1" applyProtection="1">
      <alignment horizontal="center" vertical="center"/>
      <protection locked="0"/>
    </xf>
    <xf numFmtId="2" fontId="16" fillId="4" borderId="68" xfId="0" applyNumberFormat="1" applyFont="1" applyFill="1" applyBorder="1" applyAlignment="1" applyProtection="1">
      <alignment horizontal="center" vertical="center"/>
      <protection locked="0"/>
    </xf>
    <xf numFmtId="49" fontId="16" fillId="4" borderId="69" xfId="0" applyNumberFormat="1" applyFont="1" applyFill="1" applyBorder="1" applyAlignment="1" applyProtection="1">
      <alignment horizontal="center" vertical="center"/>
      <protection locked="0"/>
    </xf>
    <xf numFmtId="0" fontId="16" fillId="4" borderId="52" xfId="0" applyNumberFormat="1" applyFont="1" applyFill="1" applyBorder="1" applyAlignment="1" applyProtection="1">
      <alignment horizontal="center" vertical="center"/>
      <protection locked="0"/>
    </xf>
    <xf numFmtId="0" fontId="16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75" xfId="0" applyNumberFormat="1" applyFont="1" applyFill="1" applyBorder="1" applyAlignment="1" applyProtection="1">
      <alignment horizontal="center" vertical="center" wrapText="1"/>
      <protection locked="0"/>
    </xf>
    <xf numFmtId="49" fontId="16" fillId="4" borderId="69" xfId="0" applyNumberFormat="1" applyFont="1" applyFill="1" applyBorder="1" applyAlignment="1" applyProtection="1">
      <alignment horizontal="center" vertical="center" wrapText="1"/>
      <protection locked="0"/>
    </xf>
    <xf numFmtId="49" fontId="16" fillId="4" borderId="70" xfId="0" applyNumberFormat="1" applyFont="1" applyFill="1" applyBorder="1" applyAlignment="1" applyProtection="1">
      <alignment horizontal="center" vertical="center"/>
      <protection locked="0"/>
    </xf>
    <xf numFmtId="169" fontId="16" fillId="4" borderId="76" xfId="0" applyNumberFormat="1" applyFont="1" applyFill="1" applyBorder="1" applyAlignment="1" applyProtection="1">
      <alignment horizontal="center" vertical="center"/>
      <protection locked="0"/>
    </xf>
    <xf numFmtId="49" fontId="16" fillId="4" borderId="77" xfId="0" applyNumberFormat="1" applyFont="1" applyFill="1" applyBorder="1" applyAlignment="1" applyProtection="1">
      <alignment horizontal="center" vertical="center"/>
      <protection locked="0"/>
    </xf>
    <xf numFmtId="2" fontId="16" fillId="4" borderId="70" xfId="0" applyNumberFormat="1" applyFont="1" applyFill="1" applyBorder="1" applyAlignment="1" applyProtection="1">
      <alignment horizontal="center" vertical="center"/>
      <protection locked="0"/>
    </xf>
    <xf numFmtId="166" fontId="16" fillId="4" borderId="75" xfId="0" applyNumberFormat="1" applyFont="1" applyFill="1" applyBorder="1" applyAlignment="1" applyProtection="1">
      <alignment horizontal="center" vertical="center"/>
      <protection locked="0"/>
    </xf>
    <xf numFmtId="0" fontId="16" fillId="4" borderId="67" xfId="0" applyNumberFormat="1" applyFont="1" applyFill="1" applyBorder="1" applyAlignment="1" applyProtection="1">
      <alignment horizontal="center" vertical="center"/>
      <protection locked="0"/>
    </xf>
    <xf numFmtId="0" fontId="16" fillId="4" borderId="68" xfId="0" applyNumberFormat="1" applyFont="1" applyFill="1" applyBorder="1" applyAlignment="1" applyProtection="1">
      <alignment horizontal="center" vertical="center"/>
      <protection locked="0"/>
    </xf>
    <xf numFmtId="2" fontId="16" fillId="4" borderId="73" xfId="0" applyNumberFormat="1" applyFont="1" applyFill="1" applyBorder="1" applyAlignment="1" applyProtection="1">
      <alignment horizontal="center" vertical="center"/>
      <protection locked="0"/>
    </xf>
    <xf numFmtId="0" fontId="16" fillId="4" borderId="74" xfId="0" applyNumberFormat="1" applyFont="1" applyFill="1" applyBorder="1" applyAlignment="1" applyProtection="1">
      <alignment horizontal="center" vertical="center"/>
      <protection locked="0"/>
    </xf>
    <xf numFmtId="0" fontId="16" fillId="4" borderId="69" xfId="0" applyNumberFormat="1" applyFont="1" applyFill="1" applyBorder="1" applyAlignment="1" applyProtection="1">
      <alignment horizontal="center" vertical="center"/>
      <protection locked="0"/>
    </xf>
    <xf numFmtId="0" fontId="16" fillId="4" borderId="70" xfId="0" applyNumberFormat="1" applyFont="1" applyFill="1" applyBorder="1" applyAlignment="1" applyProtection="1">
      <alignment horizontal="center" vertical="center"/>
      <protection locked="0"/>
    </xf>
    <xf numFmtId="0" fontId="16" fillId="4" borderId="77" xfId="0" applyNumberFormat="1" applyFont="1" applyFill="1" applyBorder="1" applyAlignment="1" applyProtection="1">
      <alignment horizontal="center" vertical="center"/>
      <protection locked="0"/>
    </xf>
    <xf numFmtId="166" fontId="16" fillId="4" borderId="67" xfId="0" applyNumberFormat="1" applyFont="1" applyFill="1" applyBorder="1" applyAlignment="1" applyProtection="1">
      <alignment horizontal="center" vertical="center"/>
      <protection locked="0"/>
    </xf>
    <xf numFmtId="166" fontId="16" fillId="4" borderId="69" xfId="0" applyNumberFormat="1" applyFont="1" applyFill="1" applyBorder="1" applyAlignment="1" applyProtection="1">
      <alignment horizontal="center" vertical="center"/>
      <protection locked="0"/>
    </xf>
    <xf numFmtId="49" fontId="16" fillId="4" borderId="67" xfId="0" applyNumberFormat="1" applyFont="1" applyFill="1" applyBorder="1" applyAlignment="1" applyProtection="1">
      <alignment horizontal="center" vertical="center"/>
      <protection locked="0"/>
    </xf>
    <xf numFmtId="169" fontId="16" fillId="4" borderId="68" xfId="0" applyNumberFormat="1" applyFont="1" applyFill="1" applyBorder="1" applyAlignment="1" applyProtection="1">
      <alignment horizontal="center" vertical="center"/>
      <protection locked="0"/>
    </xf>
    <xf numFmtId="165" fontId="16" fillId="4" borderId="70" xfId="0" applyNumberFormat="1" applyFont="1" applyFill="1" applyBorder="1" applyAlignment="1" applyProtection="1">
      <alignment horizontal="center" vertical="center"/>
      <protection locked="0"/>
    </xf>
    <xf numFmtId="169" fontId="16" fillId="4" borderId="70" xfId="0" applyNumberFormat="1" applyFont="1" applyFill="1" applyBorder="1" applyAlignment="1" applyProtection="1">
      <alignment horizontal="center" vertical="center"/>
      <protection locked="0"/>
    </xf>
    <xf numFmtId="0" fontId="16" fillId="4" borderId="78" xfId="0" applyNumberFormat="1" applyFont="1" applyFill="1" applyBorder="1" applyAlignment="1" applyProtection="1">
      <alignment horizontal="center" vertical="center" wrapText="1"/>
      <protection locked="0"/>
    </xf>
    <xf numFmtId="49" fontId="16" fillId="4" borderId="68" xfId="0" applyNumberFormat="1" applyFont="1" applyFill="1" applyBorder="1" applyAlignment="1" applyProtection="1">
      <alignment horizontal="center" vertical="center" wrapText="1"/>
      <protection locked="0"/>
    </xf>
    <xf numFmtId="49" fontId="16" fillId="4" borderId="72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73" xfId="0" applyNumberFormat="1" applyFont="1" applyFill="1" applyBorder="1" applyAlignment="1" applyProtection="1">
      <alignment horizontal="center" vertical="center" wrapText="1"/>
      <protection locked="0"/>
    </xf>
    <xf numFmtId="3" fontId="16" fillId="4" borderId="68" xfId="0" applyNumberFormat="1" applyFont="1" applyFill="1" applyBorder="1" applyAlignment="1" applyProtection="1">
      <alignment horizontal="center" vertical="center"/>
      <protection locked="0"/>
    </xf>
    <xf numFmtId="3" fontId="16" fillId="4" borderId="72" xfId="0" applyNumberFormat="1" applyFont="1" applyFill="1" applyBorder="1" applyAlignment="1" applyProtection="1">
      <alignment horizontal="center" vertical="center"/>
      <protection locked="0"/>
    </xf>
    <xf numFmtId="0" fontId="16" fillId="4" borderId="73" xfId="0" applyNumberFormat="1" applyFont="1" applyFill="1" applyBorder="1" applyAlignment="1" applyProtection="1">
      <alignment horizontal="center" vertical="center"/>
      <protection locked="0"/>
    </xf>
    <xf numFmtId="0" fontId="16" fillId="4" borderId="79" xfId="0" applyNumberFormat="1" applyFont="1" applyFill="1" applyBorder="1" applyAlignment="1" applyProtection="1">
      <alignment horizontal="center" vertical="center" wrapText="1"/>
      <protection locked="0"/>
    </xf>
    <xf numFmtId="49" fontId="16" fillId="4" borderId="70" xfId="0" applyNumberFormat="1" applyFont="1" applyFill="1" applyBorder="1" applyAlignment="1" applyProtection="1">
      <alignment horizontal="center" vertical="center" wrapText="1"/>
      <protection locked="0"/>
    </xf>
    <xf numFmtId="49" fontId="16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76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69" xfId="0" applyNumberFormat="1" applyFont="1" applyFill="1" applyBorder="1" applyAlignment="1" applyProtection="1">
      <alignment horizontal="center" vertical="center" wrapText="1"/>
      <protection locked="0"/>
    </xf>
    <xf numFmtId="3" fontId="16" fillId="4" borderId="70" xfId="0" applyNumberFormat="1" applyFont="1" applyFill="1" applyBorder="1" applyAlignment="1" applyProtection="1">
      <alignment horizontal="center" vertical="center"/>
      <protection locked="0"/>
    </xf>
    <xf numFmtId="3" fontId="16" fillId="4" borderId="75" xfId="0" applyNumberFormat="1" applyFont="1" applyFill="1" applyBorder="1" applyAlignment="1" applyProtection="1">
      <alignment horizontal="center" vertical="center"/>
      <protection locked="0"/>
    </xf>
    <xf numFmtId="0" fontId="16" fillId="4" borderId="76" xfId="0" applyNumberFormat="1" applyFont="1" applyFill="1" applyBorder="1" applyAlignment="1" applyProtection="1">
      <alignment horizontal="center" vertical="center"/>
      <protection locked="0"/>
    </xf>
    <xf numFmtId="4" fontId="16" fillId="4" borderId="73" xfId="0" applyNumberFormat="1" applyFont="1" applyFill="1" applyBorder="1" applyAlignment="1" applyProtection="1">
      <alignment horizontal="center" vertical="center"/>
      <protection locked="0"/>
    </xf>
    <xf numFmtId="4" fontId="16" fillId="4" borderId="76" xfId="0" applyNumberFormat="1" applyFont="1" applyFill="1" applyBorder="1" applyAlignment="1" applyProtection="1">
      <alignment horizontal="center" vertical="center"/>
      <protection locked="0"/>
    </xf>
    <xf numFmtId="0" fontId="26" fillId="2" borderId="28" xfId="0" applyFont="1" applyFill="1" applyBorder="1" applyAlignment="1" applyProtection="1">
      <alignment vertical="center"/>
    </xf>
    <xf numFmtId="2" fontId="16" fillId="4" borderId="76" xfId="0" applyNumberFormat="1" applyFont="1" applyFill="1" applyBorder="1" applyAlignment="1" applyProtection="1">
      <alignment horizontal="center" vertical="center"/>
      <protection locked="0"/>
    </xf>
    <xf numFmtId="168" fontId="1" fillId="0" borderId="14" xfId="8" applyNumberFormat="1" applyFont="1" applyFill="1" applyBorder="1"/>
    <xf numFmtId="168" fontId="1" fillId="0" borderId="15" xfId="8" applyNumberFormat="1" applyFont="1" applyFill="1" applyBorder="1"/>
    <xf numFmtId="0" fontId="0" fillId="0" borderId="23" xfId="0" applyBorder="1"/>
    <xf numFmtId="0" fontId="0" fillId="0" borderId="23" xfId="0" applyBorder="1" applyAlignment="1">
      <alignment wrapText="1"/>
    </xf>
    <xf numFmtId="0" fontId="0" fillId="0" borderId="23" xfId="0" applyFill="1" applyBorder="1" applyAlignment="1">
      <alignment wrapText="1"/>
    </xf>
    <xf numFmtId="14" fontId="0" fillId="0" borderId="23" xfId="0" applyNumberFormat="1" applyBorder="1"/>
    <xf numFmtId="166" fontId="20" fillId="0" borderId="81" xfId="0" applyNumberFormat="1" applyFont="1" applyFill="1" applyBorder="1" applyAlignment="1" applyProtection="1">
      <alignment horizontal="center" vertical="center"/>
    </xf>
    <xf numFmtId="0" fontId="20" fillId="0" borderId="82" xfId="0" applyNumberFormat="1" applyFont="1" applyFill="1" applyBorder="1" applyAlignment="1" applyProtection="1">
      <alignment horizontal="center" vertical="center"/>
    </xf>
    <xf numFmtId="164" fontId="20" fillId="0" borderId="83" xfId="0" applyNumberFormat="1" applyFont="1" applyFill="1" applyBorder="1" applyAlignment="1" applyProtection="1">
      <alignment horizontal="center" vertical="center" wrapText="1"/>
    </xf>
    <xf numFmtId="0" fontId="0" fillId="0" borderId="23" xfId="0" applyBorder="1" applyAlignment="1">
      <alignment wrapText="1"/>
    </xf>
    <xf numFmtId="0" fontId="0" fillId="0" borderId="23" xfId="0" applyFill="1" applyBorder="1" applyAlignment="1">
      <alignment wrapText="1"/>
    </xf>
    <xf numFmtId="0" fontId="0" fillId="4" borderId="23" xfId="0" applyFill="1" applyBorder="1" applyAlignment="1">
      <alignment wrapText="1"/>
    </xf>
    <xf numFmtId="0" fontId="27" fillId="0" borderId="0" xfId="0" applyFont="1" applyProtection="1"/>
    <xf numFmtId="14" fontId="20" fillId="0" borderId="0" xfId="0" applyNumberFormat="1" applyFont="1" applyFill="1" applyBorder="1" applyAlignment="1" applyProtection="1">
      <alignment horizontal="left" vertical="center"/>
    </xf>
    <xf numFmtId="0" fontId="18" fillId="2" borderId="0" xfId="0" applyFont="1" applyFill="1" applyBorder="1" applyAlignment="1" applyProtection="1">
      <alignment horizontal="left" vertical="center"/>
    </xf>
    <xf numFmtId="0" fontId="20" fillId="0" borderId="0" xfId="0" applyFont="1" applyFill="1" applyBorder="1" applyAlignment="1" applyProtection="1">
      <alignment horizontal="left" vertical="center"/>
    </xf>
    <xf numFmtId="0" fontId="20" fillId="2" borderId="0" xfId="0" applyFont="1" applyFill="1" applyBorder="1" applyAlignment="1" applyProtection="1">
      <alignment horizontal="left" vertical="center"/>
    </xf>
    <xf numFmtId="2" fontId="18" fillId="2" borderId="30" xfId="0" applyNumberFormat="1" applyFont="1" applyFill="1" applyBorder="1" applyAlignment="1" applyProtection="1">
      <alignment vertical="center"/>
    </xf>
    <xf numFmtId="0" fontId="20" fillId="2" borderId="28" xfId="0" applyFont="1" applyFill="1" applyBorder="1" applyAlignment="1" applyProtection="1">
      <alignment vertical="center"/>
    </xf>
    <xf numFmtId="0" fontId="20" fillId="2" borderId="30" xfId="0" applyFont="1" applyFill="1" applyBorder="1" applyAlignment="1" applyProtection="1">
      <alignment vertical="center"/>
    </xf>
    <xf numFmtId="0" fontId="20" fillId="2" borderId="0" xfId="0" applyFont="1" applyFill="1" applyAlignment="1" applyProtection="1">
      <alignment vertical="center"/>
    </xf>
    <xf numFmtId="0" fontId="18" fillId="2" borderId="86" xfId="0" applyFont="1" applyFill="1" applyBorder="1" applyAlignment="1" applyProtection="1">
      <alignment horizontal="center" textRotation="90" wrapText="1"/>
    </xf>
    <xf numFmtId="0" fontId="18" fillId="2" borderId="88" xfId="0" applyFont="1" applyFill="1" applyBorder="1" applyAlignment="1" applyProtection="1">
      <alignment horizontal="center" textRotation="90" wrapText="1"/>
    </xf>
    <xf numFmtId="0" fontId="18" fillId="2" borderId="32" xfId="0" applyFont="1" applyFill="1" applyBorder="1" applyAlignment="1" applyProtection="1">
      <alignment horizontal="center" textRotation="90" wrapText="1"/>
    </xf>
    <xf numFmtId="0" fontId="18" fillId="2" borderId="5" xfId="0" applyFont="1" applyFill="1" applyBorder="1" applyAlignment="1" applyProtection="1">
      <alignment horizontal="center" textRotation="90" wrapText="1"/>
    </xf>
    <xf numFmtId="2" fontId="16" fillId="4" borderId="74" xfId="0" applyNumberFormat="1" applyFont="1" applyFill="1" applyBorder="1" applyAlignment="1" applyProtection="1">
      <alignment horizontal="center" vertical="center"/>
      <protection locked="0"/>
    </xf>
    <xf numFmtId="10" fontId="16" fillId="4" borderId="68" xfId="0" applyNumberFormat="1" applyFont="1" applyFill="1" applyBorder="1" applyAlignment="1" applyProtection="1">
      <alignment horizontal="center" vertical="center" wrapText="1"/>
      <protection locked="0"/>
    </xf>
    <xf numFmtId="2" fontId="16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72" xfId="0" applyNumberFormat="1" applyFont="1" applyFill="1" applyBorder="1" applyAlignment="1" applyProtection="1">
      <alignment horizontal="center" vertical="center"/>
      <protection locked="0"/>
    </xf>
    <xf numFmtId="2" fontId="16" fillId="4" borderId="77" xfId="0" applyNumberFormat="1" applyFont="1" applyFill="1" applyBorder="1" applyAlignment="1" applyProtection="1">
      <alignment horizontal="center" vertical="center"/>
      <protection locked="0"/>
    </xf>
    <xf numFmtId="2" fontId="16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75" xfId="0" applyNumberFormat="1" applyFont="1" applyFill="1" applyBorder="1" applyAlignment="1" applyProtection="1">
      <alignment horizontal="center" vertical="center"/>
      <protection locked="0"/>
    </xf>
    <xf numFmtId="166" fontId="20" fillId="0" borderId="25" xfId="0" applyNumberFormat="1" applyFont="1" applyFill="1" applyBorder="1" applyAlignment="1" applyProtection="1">
      <alignment horizontal="center" vertical="center"/>
    </xf>
    <xf numFmtId="164" fontId="20" fillId="0" borderId="25" xfId="0" applyNumberFormat="1" applyFont="1" applyFill="1" applyBorder="1" applyAlignment="1" applyProtection="1">
      <alignment horizontal="center" vertical="center"/>
    </xf>
    <xf numFmtId="0" fontId="20" fillId="0" borderId="25" xfId="0" applyNumberFormat="1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horizontal="left" vertical="center"/>
    </xf>
    <xf numFmtId="2" fontId="20" fillId="3" borderId="62" xfId="0" applyNumberFormat="1" applyFont="1" applyFill="1" applyBorder="1" applyAlignment="1" applyProtection="1">
      <alignment horizontal="center" vertical="center"/>
    </xf>
    <xf numFmtId="2" fontId="20" fillId="3" borderId="63" xfId="0" applyNumberFormat="1" applyFont="1" applyFill="1" applyBorder="1" applyAlignment="1" applyProtection="1">
      <alignment horizontal="center" vertical="center"/>
    </xf>
    <xf numFmtId="0" fontId="22" fillId="0" borderId="4" xfId="0" applyFont="1" applyFill="1" applyBorder="1" applyAlignment="1" applyProtection="1">
      <alignment horizontal="left" vertical="center"/>
    </xf>
    <xf numFmtId="2" fontId="20" fillId="3" borderId="64" xfId="0" applyNumberFormat="1" applyFont="1" applyFill="1" applyBorder="1" applyAlignment="1" applyProtection="1">
      <alignment horizontal="center" vertical="center"/>
    </xf>
    <xf numFmtId="2" fontId="20" fillId="3" borderId="65" xfId="0" applyNumberFormat="1" applyFont="1" applyFill="1" applyBorder="1" applyAlignment="1" applyProtection="1">
      <alignment horizontal="center" vertical="center"/>
    </xf>
    <xf numFmtId="0" fontId="0" fillId="0" borderId="0" xfId="0"/>
    <xf numFmtId="49" fontId="28" fillId="6" borderId="23" xfId="0" applyNumberFormat="1" applyFont="1" applyFill="1" applyBorder="1" applyAlignment="1">
      <alignment horizontal="left" vertical="top"/>
    </xf>
    <xf numFmtId="49" fontId="34" fillId="6" borderId="23" xfId="0" applyNumberFormat="1" applyFont="1" applyFill="1" applyBorder="1" applyAlignment="1">
      <alignment horizontal="left" vertical="top"/>
    </xf>
    <xf numFmtId="49" fontId="28" fillId="6" borderId="92" xfId="0" applyNumberFormat="1" applyFont="1" applyFill="1" applyBorder="1" applyAlignment="1">
      <alignment horizontal="left" vertical="top"/>
    </xf>
    <xf numFmtId="0" fontId="35" fillId="7" borderId="6" xfId="0" applyFont="1" applyFill="1" applyBorder="1" applyAlignment="1" applyProtection="1">
      <alignment horizontal="left"/>
    </xf>
    <xf numFmtId="0" fontId="35" fillId="7" borderId="1" xfId="0" applyFont="1" applyFill="1" applyBorder="1" applyAlignment="1" applyProtection="1">
      <alignment horizontal="center"/>
    </xf>
    <xf numFmtId="0" fontId="36" fillId="7" borderId="1" xfId="0" applyFont="1" applyFill="1" applyBorder="1" applyAlignment="1" applyProtection="1">
      <alignment horizontal="left"/>
    </xf>
    <xf numFmtId="0" fontId="35" fillId="7" borderId="1" xfId="0" applyFont="1" applyFill="1" applyBorder="1" applyAlignment="1" applyProtection="1">
      <alignment horizontal="left"/>
    </xf>
    <xf numFmtId="0" fontId="34" fillId="0" borderId="0" xfId="0" applyFont="1" applyProtection="1"/>
    <xf numFmtId="0" fontId="34" fillId="0" borderId="1" xfId="0" applyFont="1" applyBorder="1" applyProtection="1"/>
    <xf numFmtId="0" fontId="37" fillId="7" borderId="0" xfId="5" applyFont="1" applyFill="1" applyBorder="1" applyAlignment="1" applyProtection="1">
      <alignment horizontal="left"/>
    </xf>
    <xf numFmtId="0" fontId="35" fillId="7" borderId="2" xfId="0" applyFont="1" applyFill="1" applyBorder="1" applyAlignment="1" applyProtection="1">
      <alignment horizontal="center"/>
    </xf>
    <xf numFmtId="0" fontId="38" fillId="7" borderId="7" xfId="0" applyFont="1" applyFill="1" applyBorder="1" applyAlignment="1" applyProtection="1">
      <alignment horizontal="left"/>
    </xf>
    <xf numFmtId="0" fontId="38" fillId="7" borderId="0" xfId="0" applyFont="1" applyFill="1" applyBorder="1" applyAlignment="1" applyProtection="1">
      <alignment horizontal="left"/>
    </xf>
    <xf numFmtId="0" fontId="39" fillId="7" borderId="7" xfId="0" applyFont="1" applyFill="1" applyBorder="1" applyAlignment="1" applyProtection="1">
      <alignment horizontal="left"/>
    </xf>
    <xf numFmtId="0" fontId="39" fillId="7" borderId="0" xfId="0" applyFont="1" applyFill="1" applyBorder="1" applyAlignment="1" applyProtection="1">
      <alignment horizontal="center"/>
    </xf>
    <xf numFmtId="0" fontId="39" fillId="7" borderId="3" xfId="0" applyFont="1" applyFill="1" applyBorder="1" applyAlignment="1" applyProtection="1">
      <alignment horizontal="center"/>
    </xf>
    <xf numFmtId="0" fontId="40" fillId="7" borderId="4" xfId="0" applyFont="1" applyFill="1" applyBorder="1" applyAlignment="1" applyProtection="1">
      <alignment horizontal="left"/>
    </xf>
    <xf numFmtId="0" fontId="41" fillId="7" borderId="8" xfId="0" applyFont="1" applyFill="1" applyBorder="1" applyAlignment="1" applyProtection="1">
      <alignment horizontal="left"/>
    </xf>
    <xf numFmtId="0" fontId="41" fillId="7" borderId="4" xfId="0" applyFont="1" applyFill="1" applyBorder="1" applyAlignment="1" applyProtection="1">
      <alignment horizontal="center"/>
    </xf>
    <xf numFmtId="0" fontId="41" fillId="7" borderId="5" xfId="0" applyFont="1" applyFill="1" applyBorder="1" applyAlignment="1" applyProtection="1">
      <alignment horizontal="center"/>
    </xf>
    <xf numFmtId="0" fontId="42" fillId="7" borderId="49" xfId="0" applyFont="1" applyFill="1" applyBorder="1" applyAlignment="1" applyProtection="1">
      <alignment horizontal="center" textRotation="90" wrapText="1"/>
    </xf>
    <xf numFmtId="0" fontId="34" fillId="0" borderId="4" xfId="0" applyFont="1" applyBorder="1" applyProtection="1"/>
    <xf numFmtId="0" fontId="42" fillId="7" borderId="24" xfId="0" applyFont="1" applyFill="1" applyBorder="1" applyAlignment="1" applyProtection="1">
      <alignment horizontal="left" vertical="center"/>
    </xf>
    <xf numFmtId="0" fontId="42" fillId="7" borderId="25" xfId="0" applyFont="1" applyFill="1" applyBorder="1" applyAlignment="1" applyProtection="1">
      <alignment horizontal="left" vertical="center"/>
    </xf>
    <xf numFmtId="0" fontId="42" fillId="7" borderId="25" xfId="0" applyFont="1" applyFill="1" applyBorder="1" applyAlignment="1" applyProtection="1">
      <alignment vertical="center"/>
    </xf>
    <xf numFmtId="0" fontId="43" fillId="7" borderId="25" xfId="0" applyFont="1" applyFill="1" applyBorder="1" applyAlignment="1" applyProtection="1">
      <alignment horizontal="left" vertical="center"/>
    </xf>
    <xf numFmtId="0" fontId="42" fillId="7" borderId="26" xfId="0" applyFont="1" applyFill="1" applyBorder="1" applyAlignment="1" applyProtection="1">
      <alignment vertical="center"/>
    </xf>
    <xf numFmtId="0" fontId="42" fillId="7" borderId="27" xfId="0" applyFont="1" applyFill="1" applyBorder="1" applyAlignment="1" applyProtection="1">
      <alignment vertical="center"/>
    </xf>
    <xf numFmtId="0" fontId="43" fillId="7" borderId="27" xfId="0" applyFont="1" applyFill="1" applyBorder="1" applyAlignment="1" applyProtection="1">
      <alignment horizontal="left" vertical="center"/>
    </xf>
    <xf numFmtId="0" fontId="42" fillId="7" borderId="8" xfId="0" applyFont="1" applyFill="1" applyBorder="1" applyAlignment="1" applyProtection="1">
      <alignment vertical="center"/>
    </xf>
    <xf numFmtId="0" fontId="42" fillId="7" borderId="4" xfId="0" applyFont="1" applyFill="1" applyBorder="1" applyAlignment="1" applyProtection="1">
      <alignment vertical="center"/>
    </xf>
    <xf numFmtId="0" fontId="43" fillId="7" borderId="39" xfId="0" applyFont="1" applyFill="1" applyBorder="1" applyAlignment="1" applyProtection="1">
      <alignment horizontal="left" vertical="center"/>
    </xf>
    <xf numFmtId="0" fontId="29" fillId="7" borderId="93" xfId="0" applyFont="1" applyFill="1" applyBorder="1" applyAlignment="1" applyProtection="1">
      <alignment vertical="center"/>
    </xf>
    <xf numFmtId="0" fontId="29" fillId="7" borderId="51" xfId="0" applyFont="1" applyFill="1" applyBorder="1" applyAlignment="1" applyProtection="1">
      <alignment textRotation="90" wrapText="1"/>
    </xf>
    <xf numFmtId="0" fontId="29" fillId="7" borderId="51" xfId="0" applyFont="1" applyFill="1" applyBorder="1" applyAlignment="1" applyProtection="1">
      <alignment horizontal="center" textRotation="90" wrapText="1"/>
    </xf>
    <xf numFmtId="0" fontId="29" fillId="0" borderId="93" xfId="0" applyFont="1" applyFill="1" applyBorder="1" applyAlignment="1" applyProtection="1">
      <alignment vertical="center"/>
    </xf>
    <xf numFmtId="0" fontId="44" fillId="0" borderId="0" xfId="0" applyFont="1" applyProtection="1"/>
    <xf numFmtId="0" fontId="44" fillId="0" borderId="4" xfId="0" applyFont="1" applyBorder="1" applyProtection="1"/>
    <xf numFmtId="0" fontId="34" fillId="0" borderId="0" xfId="0" applyFont="1"/>
    <xf numFmtId="0" fontId="34" fillId="0" borderId="79" xfId="0" applyFont="1" applyBorder="1"/>
    <xf numFmtId="0" fontId="42" fillId="7" borderId="0" xfId="0" applyFont="1" applyFill="1" applyBorder="1" applyAlignment="1" applyProtection="1">
      <alignment horizontal="center" textRotation="90" wrapText="1"/>
    </xf>
    <xf numFmtId="0" fontId="29" fillId="7" borderId="0" xfId="0" applyFont="1" applyFill="1" applyBorder="1" applyAlignment="1" applyProtection="1">
      <alignment horizontal="center" textRotation="90" wrapText="1"/>
    </xf>
    <xf numFmtId="0" fontId="29" fillId="7" borderId="0" xfId="0" applyFont="1" applyFill="1" applyBorder="1" applyAlignment="1" applyProtection="1">
      <alignment textRotation="90" wrapText="1"/>
    </xf>
    <xf numFmtId="0" fontId="34" fillId="0" borderId="43" xfId="0" applyFont="1" applyBorder="1"/>
    <xf numFmtId="0" fontId="34" fillId="0" borderId="78" xfId="0" applyFont="1" applyBorder="1"/>
    <xf numFmtId="0" fontId="34" fillId="0" borderId="94" xfId="0" applyFont="1" applyBorder="1"/>
    <xf numFmtId="0" fontId="34" fillId="0" borderId="95" xfId="0" applyFont="1" applyBorder="1"/>
    <xf numFmtId="0" fontId="34" fillId="0" borderId="96" xfId="0" applyFont="1" applyBorder="1"/>
    <xf numFmtId="49" fontId="16" fillId="4" borderId="67" xfId="0" applyNumberFormat="1" applyFont="1" applyFill="1" applyBorder="1" applyAlignment="1" applyProtection="1">
      <alignment horizontal="left" vertical="center"/>
      <protection locked="0"/>
    </xf>
    <xf numFmtId="49" fontId="16" fillId="4" borderId="69" xfId="0" applyNumberFormat="1" applyFont="1" applyFill="1" applyBorder="1" applyAlignment="1" applyProtection="1">
      <alignment horizontal="left" vertical="center"/>
      <protection locked="0"/>
    </xf>
    <xf numFmtId="0" fontId="42" fillId="0" borderId="0" xfId="0" applyFont="1" applyBorder="1" applyAlignment="1">
      <alignment vertical="top"/>
    </xf>
    <xf numFmtId="0" fontId="34" fillId="7" borderId="0" xfId="0" applyFont="1" applyFill="1" applyBorder="1"/>
    <xf numFmtId="0" fontId="45" fillId="0" borderId="0" xfId="0" applyFont="1" applyFill="1" applyBorder="1" applyAlignment="1"/>
    <xf numFmtId="2" fontId="16" fillId="8" borderId="103" xfId="0" applyNumberFormat="1" applyFont="1" applyFill="1" applyBorder="1" applyAlignment="1" applyProtection="1">
      <alignment horizontal="center" vertical="center"/>
    </xf>
    <xf numFmtId="169" fontId="16" fillId="8" borderId="73" xfId="0" applyNumberFormat="1" applyFont="1" applyFill="1" applyBorder="1" applyAlignment="1" applyProtection="1">
      <alignment horizontal="center" vertical="center"/>
    </xf>
    <xf numFmtId="169" fontId="16" fillId="8" borderId="76" xfId="0" applyNumberFormat="1" applyFont="1" applyFill="1" applyBorder="1" applyAlignment="1" applyProtection="1">
      <alignment horizontal="center" vertical="center"/>
    </xf>
    <xf numFmtId="2" fontId="16" fillId="8" borderId="73" xfId="0" applyNumberFormat="1" applyFont="1" applyFill="1" applyBorder="1" applyAlignment="1" applyProtection="1">
      <alignment horizontal="center" vertical="center"/>
    </xf>
    <xf numFmtId="2" fontId="16" fillId="8" borderId="67" xfId="0" applyNumberFormat="1" applyFont="1" applyFill="1" applyBorder="1" applyAlignment="1" applyProtection="1">
      <alignment horizontal="center" vertical="center"/>
    </xf>
    <xf numFmtId="2" fontId="16" fillId="8" borderId="69" xfId="0" applyNumberFormat="1" applyFont="1" applyFill="1" applyBorder="1" applyAlignment="1" applyProtection="1">
      <alignment horizontal="center" vertical="center"/>
    </xf>
    <xf numFmtId="2" fontId="16" fillId="8" borderId="76" xfId="0" applyNumberFormat="1" applyFont="1" applyFill="1" applyBorder="1" applyAlignment="1" applyProtection="1">
      <alignment horizontal="center" vertical="center"/>
    </xf>
    <xf numFmtId="49" fontId="16" fillId="4" borderId="58" xfId="0" applyNumberFormat="1" applyFont="1" applyFill="1" applyBorder="1" applyAlignment="1" applyProtection="1">
      <alignment horizontal="center" vertical="center"/>
      <protection locked="0"/>
    </xf>
    <xf numFmtId="165" fontId="16" fillId="4" borderId="59" xfId="0" applyNumberFormat="1" applyFont="1" applyFill="1" applyBorder="1" applyAlignment="1" applyProtection="1">
      <alignment horizontal="center" vertical="center"/>
      <protection locked="0"/>
    </xf>
    <xf numFmtId="2" fontId="16" fillId="4" borderId="59" xfId="0" applyNumberFormat="1" applyFont="1" applyFill="1" applyBorder="1" applyAlignment="1" applyProtection="1">
      <alignment horizontal="center" vertical="center"/>
      <protection locked="0"/>
    </xf>
    <xf numFmtId="165" fontId="40" fillId="4" borderId="68" xfId="0" applyNumberFormat="1" applyFont="1" applyFill="1" applyBorder="1" applyAlignment="1" applyProtection="1">
      <alignment horizontal="center" vertical="center"/>
      <protection locked="0"/>
    </xf>
    <xf numFmtId="169" fontId="40" fillId="4" borderId="68" xfId="0" applyNumberFormat="1" applyFont="1" applyFill="1" applyBorder="1" applyAlignment="1" applyProtection="1">
      <alignment horizontal="center" vertical="center"/>
      <protection locked="0"/>
    </xf>
    <xf numFmtId="0" fontId="40" fillId="4" borderId="74" xfId="0" applyNumberFormat="1" applyFont="1" applyFill="1" applyBorder="1" applyAlignment="1" applyProtection="1">
      <alignment horizontal="center" vertical="center"/>
      <protection locked="0"/>
    </xf>
    <xf numFmtId="166" fontId="16" fillId="4" borderId="58" xfId="0" applyNumberFormat="1" applyFont="1" applyFill="1" applyBorder="1" applyAlignment="1" applyProtection="1">
      <alignment horizontal="center" vertical="center"/>
      <protection locked="0"/>
    </xf>
    <xf numFmtId="166" fontId="40" fillId="4" borderId="67" xfId="0" applyNumberFormat="1" applyFont="1" applyFill="1" applyBorder="1" applyAlignment="1" applyProtection="1">
      <alignment horizontal="center" vertical="center"/>
      <protection locked="0"/>
    </xf>
    <xf numFmtId="0" fontId="16" fillId="4" borderId="58" xfId="0" applyNumberFormat="1" applyFont="1" applyFill="1" applyBorder="1" applyAlignment="1" applyProtection="1">
      <alignment horizontal="center" vertical="center"/>
      <protection locked="0"/>
    </xf>
    <xf numFmtId="0" fontId="16" fillId="4" borderId="59" xfId="0" applyNumberFormat="1" applyFont="1" applyFill="1" applyBorder="1" applyAlignment="1" applyProtection="1">
      <alignment horizontal="center" vertical="center"/>
      <protection locked="0"/>
    </xf>
    <xf numFmtId="2" fontId="16" fillId="4" borderId="103" xfId="0" applyNumberFormat="1" applyFont="1" applyFill="1" applyBorder="1" applyAlignment="1" applyProtection="1">
      <alignment horizontal="center" vertical="center"/>
      <protection locked="0"/>
    </xf>
    <xf numFmtId="0" fontId="16" fillId="4" borderId="104" xfId="0" applyNumberFormat="1" applyFont="1" applyFill="1" applyBorder="1" applyAlignment="1" applyProtection="1">
      <alignment horizontal="center" vertical="center"/>
      <protection locked="0"/>
    </xf>
    <xf numFmtId="0" fontId="40" fillId="4" borderId="67" xfId="0" applyNumberFormat="1" applyFont="1" applyFill="1" applyBorder="1" applyAlignment="1" applyProtection="1">
      <alignment horizontal="center" vertical="center"/>
      <protection locked="0"/>
    </xf>
    <xf numFmtId="0" fontId="40" fillId="4" borderId="68" xfId="0" applyNumberFormat="1" applyFont="1" applyFill="1" applyBorder="1" applyAlignment="1" applyProtection="1">
      <alignment horizontal="center" vertical="center"/>
      <protection locked="0"/>
    </xf>
    <xf numFmtId="2" fontId="40" fillId="4" borderId="73" xfId="0" applyNumberFormat="1" applyFont="1" applyFill="1" applyBorder="1" applyAlignment="1" applyProtection="1">
      <alignment horizontal="center" vertical="center"/>
      <protection locked="0"/>
    </xf>
    <xf numFmtId="49" fontId="16" fillId="4" borderId="59" xfId="0" applyNumberFormat="1" applyFont="1" applyFill="1" applyBorder="1" applyAlignment="1" applyProtection="1">
      <alignment horizontal="center" vertical="center" wrapText="1"/>
      <protection locked="0"/>
    </xf>
    <xf numFmtId="49" fontId="16" fillId="4" borderId="105" xfId="0" applyNumberFormat="1" applyFont="1" applyFill="1" applyBorder="1" applyAlignment="1" applyProtection="1">
      <alignment horizontal="center" vertical="center" wrapText="1"/>
      <protection locked="0"/>
    </xf>
    <xf numFmtId="49" fontId="16" fillId="4" borderId="58" xfId="0" applyNumberFormat="1" applyFont="1" applyFill="1" applyBorder="1" applyAlignment="1" applyProtection="1">
      <alignment horizontal="center" vertical="center" wrapText="1"/>
      <protection locked="0"/>
    </xf>
    <xf numFmtId="49" fontId="16" fillId="4" borderId="59" xfId="0" applyNumberFormat="1" applyFont="1" applyFill="1" applyBorder="1" applyAlignment="1" applyProtection="1">
      <alignment horizontal="center" vertical="center"/>
      <protection locked="0"/>
    </xf>
    <xf numFmtId="49" fontId="16" fillId="4" borderId="104" xfId="0" applyNumberFormat="1" applyFont="1" applyFill="1" applyBorder="1" applyAlignment="1" applyProtection="1">
      <alignment horizontal="center" vertical="center"/>
      <protection locked="0"/>
    </xf>
    <xf numFmtId="166" fontId="16" fillId="4" borderId="105" xfId="0" applyNumberFormat="1" applyFont="1" applyFill="1" applyBorder="1" applyAlignment="1" applyProtection="1">
      <alignment horizontal="center" vertical="center"/>
      <protection locked="0"/>
    </xf>
    <xf numFmtId="0" fontId="40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40" fillId="4" borderId="72" xfId="0" applyNumberFormat="1" applyFont="1" applyFill="1" applyBorder="1" applyAlignment="1" applyProtection="1">
      <alignment horizontal="center" vertical="center" wrapText="1"/>
      <protection locked="0"/>
    </xf>
    <xf numFmtId="49" fontId="40" fillId="4" borderId="68" xfId="0" applyNumberFormat="1" applyFont="1" applyFill="1" applyBorder="1" applyAlignment="1" applyProtection="1">
      <alignment horizontal="center" vertical="center"/>
      <protection locked="0"/>
    </xf>
    <xf numFmtId="169" fontId="40" fillId="4" borderId="73" xfId="0" applyNumberFormat="1" applyFont="1" applyFill="1" applyBorder="1" applyAlignment="1" applyProtection="1">
      <alignment horizontal="center" vertical="center"/>
      <protection locked="0"/>
    </xf>
    <xf numFmtId="2" fontId="40" fillId="4" borderId="68" xfId="0" applyNumberFormat="1" applyFont="1" applyFill="1" applyBorder="1" applyAlignment="1" applyProtection="1">
      <alignment horizontal="center" vertical="center"/>
      <protection locked="0"/>
    </xf>
    <xf numFmtId="49" fontId="40" fillId="4" borderId="67" xfId="0" applyNumberFormat="1" applyFont="1" applyFill="1" applyBorder="1" applyAlignment="1" applyProtection="1">
      <alignment horizontal="center" vertical="center" wrapText="1"/>
      <protection locked="0"/>
    </xf>
    <xf numFmtId="169" fontId="20" fillId="8" borderId="61" xfId="0" applyNumberFormat="1" applyFont="1" applyFill="1" applyBorder="1" applyAlignment="1" applyProtection="1">
      <alignment horizontal="center" vertical="center"/>
    </xf>
    <xf numFmtId="169" fontId="20" fillId="8" borderId="107" xfId="0" applyNumberFormat="1" applyFont="1" applyFill="1" applyBorder="1" applyAlignment="1" applyProtection="1">
      <alignment horizontal="center" vertical="center"/>
    </xf>
    <xf numFmtId="2" fontId="20" fillId="8" borderId="107" xfId="0" applyNumberFormat="1" applyFont="1" applyFill="1" applyBorder="1" applyAlignment="1" applyProtection="1">
      <alignment horizontal="center" vertical="center"/>
    </xf>
    <xf numFmtId="2" fontId="20" fillId="8" borderId="61" xfId="0" applyNumberFormat="1" applyFont="1" applyFill="1" applyBorder="1" applyAlignment="1" applyProtection="1">
      <alignment horizontal="center" vertical="center"/>
    </xf>
    <xf numFmtId="2" fontId="16" fillId="8" borderId="105" xfId="0" applyNumberFormat="1" applyFont="1" applyFill="1" applyBorder="1" applyAlignment="1" applyProtection="1">
      <alignment horizontal="center" vertical="center"/>
    </xf>
    <xf numFmtId="2" fontId="16" fillId="8" borderId="72" xfId="0" applyNumberFormat="1" applyFont="1" applyFill="1" applyBorder="1" applyAlignment="1" applyProtection="1">
      <alignment horizontal="center" vertical="center"/>
    </xf>
    <xf numFmtId="2" fontId="16" fillId="8" borderId="75" xfId="0" applyNumberFormat="1" applyFont="1" applyFill="1" applyBorder="1" applyAlignment="1" applyProtection="1">
      <alignment horizontal="center" vertical="center"/>
    </xf>
    <xf numFmtId="2" fontId="16" fillId="4" borderId="104" xfId="0" applyNumberFormat="1" applyFont="1" applyFill="1" applyBorder="1" applyAlignment="1" applyProtection="1">
      <alignment horizontal="center" vertical="center"/>
      <protection locked="0"/>
    </xf>
    <xf numFmtId="0" fontId="16" fillId="4" borderId="105" xfId="0" applyNumberFormat="1" applyFont="1" applyFill="1" applyBorder="1" applyAlignment="1" applyProtection="1">
      <alignment horizontal="center" vertical="center"/>
      <protection locked="0"/>
    </xf>
    <xf numFmtId="0" fontId="40" fillId="4" borderId="67" xfId="0" applyNumberFormat="1" applyFont="1" applyFill="1" applyBorder="1" applyAlignment="1" applyProtection="1">
      <alignment horizontal="center" vertical="center" wrapText="1"/>
      <protection locked="0"/>
    </xf>
    <xf numFmtId="2" fontId="40" fillId="4" borderId="74" xfId="0" applyNumberFormat="1" applyFont="1" applyFill="1" applyBorder="1" applyAlignment="1" applyProtection="1">
      <alignment horizontal="center" vertical="center"/>
      <protection locked="0"/>
    </xf>
    <xf numFmtId="10" fontId="40" fillId="4" borderId="68" xfId="0" applyNumberFormat="1" applyFont="1" applyFill="1" applyBorder="1" applyAlignment="1" applyProtection="1">
      <alignment horizontal="center" vertical="center" wrapText="1"/>
      <protection locked="0"/>
    </xf>
    <xf numFmtId="2" fontId="40" fillId="4" borderId="68" xfId="0" applyNumberFormat="1" applyFont="1" applyFill="1" applyBorder="1" applyAlignment="1" applyProtection="1">
      <alignment horizontal="center" vertical="center" wrapText="1"/>
      <protection locked="0"/>
    </xf>
    <xf numFmtId="2" fontId="40" fillId="4" borderId="72" xfId="0" applyNumberFormat="1" applyFont="1" applyFill="1" applyBorder="1" applyAlignment="1" applyProtection="1">
      <alignment horizontal="center" vertical="center" wrapText="1"/>
      <protection locked="0"/>
    </xf>
    <xf numFmtId="0" fontId="40" fillId="4" borderId="72" xfId="0" applyNumberFormat="1" applyFont="1" applyFill="1" applyBorder="1" applyAlignment="1" applyProtection="1">
      <alignment horizontal="center" vertical="center"/>
      <protection locked="0"/>
    </xf>
    <xf numFmtId="3" fontId="16" fillId="8" borderId="103" xfId="0" applyNumberFormat="1" applyFont="1" applyFill="1" applyBorder="1" applyAlignment="1" applyProtection="1">
      <alignment horizontal="center" vertical="center"/>
    </xf>
    <xf numFmtId="3" fontId="16" fillId="8" borderId="59" xfId="0" applyNumberFormat="1" applyFont="1" applyFill="1" applyBorder="1" applyAlignment="1" applyProtection="1">
      <alignment horizontal="center" vertical="center"/>
    </xf>
    <xf numFmtId="3" fontId="16" fillId="8" borderId="73" xfId="0" applyNumberFormat="1" applyFont="1" applyFill="1" applyBorder="1" applyAlignment="1" applyProtection="1">
      <alignment horizontal="center" vertical="center"/>
    </xf>
    <xf numFmtId="3" fontId="16" fillId="8" borderId="68" xfId="0" applyNumberFormat="1" applyFont="1" applyFill="1" applyBorder="1" applyAlignment="1" applyProtection="1">
      <alignment horizontal="center" vertical="center"/>
    </xf>
    <xf numFmtId="3" fontId="16" fillId="8" borderId="76" xfId="0" applyNumberFormat="1" applyFont="1" applyFill="1" applyBorder="1" applyAlignment="1" applyProtection="1">
      <alignment horizontal="center" vertical="center"/>
    </xf>
    <xf numFmtId="3" fontId="16" fillId="8" borderId="70" xfId="0" applyNumberFormat="1" applyFont="1" applyFill="1" applyBorder="1" applyAlignment="1" applyProtection="1">
      <alignment horizontal="center" vertical="center"/>
    </xf>
    <xf numFmtId="0" fontId="16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40" fillId="4" borderId="7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114" xfId="0" applyNumberFormat="1" applyFont="1" applyFill="1" applyBorder="1" applyAlignment="1" applyProtection="1">
      <alignment horizontal="center" vertical="center" wrapText="1"/>
      <protection locked="0"/>
    </xf>
    <xf numFmtId="3" fontId="16" fillId="4" borderId="115" xfId="0" applyNumberFormat="1" applyFont="1" applyFill="1" applyBorder="1" applyAlignment="1" applyProtection="1">
      <alignment horizontal="center" vertical="center"/>
      <protection locked="0"/>
    </xf>
    <xf numFmtId="3" fontId="16" fillId="4" borderId="116" xfId="0" applyNumberFormat="1" applyFont="1" applyFill="1" applyBorder="1" applyAlignment="1" applyProtection="1">
      <alignment horizontal="center" vertical="center"/>
      <protection locked="0"/>
    </xf>
    <xf numFmtId="0" fontId="16" fillId="4" borderId="117" xfId="0" applyNumberFormat="1" applyFont="1" applyFill="1" applyBorder="1" applyAlignment="1" applyProtection="1">
      <alignment horizontal="center" vertical="center"/>
      <protection locked="0"/>
    </xf>
    <xf numFmtId="49" fontId="16" fillId="4" borderId="115" xfId="0" applyNumberFormat="1" applyFont="1" applyFill="1" applyBorder="1" applyAlignment="1" applyProtection="1">
      <alignment horizontal="center" vertical="center"/>
      <protection locked="0"/>
    </xf>
    <xf numFmtId="3" fontId="16" fillId="4" borderId="1" xfId="0" applyNumberFormat="1" applyFont="1" applyFill="1" applyBorder="1" applyAlignment="1" applyProtection="1">
      <alignment horizontal="center" vertical="center"/>
      <protection locked="0"/>
    </xf>
    <xf numFmtId="49" fontId="16" fillId="4" borderId="114" xfId="0" applyNumberFormat="1" applyFont="1" applyFill="1" applyBorder="1" applyAlignment="1" applyProtection="1">
      <alignment horizontal="center" vertical="center"/>
      <protection locked="0"/>
    </xf>
    <xf numFmtId="2" fontId="16" fillId="4" borderId="115" xfId="0" applyNumberFormat="1" applyFont="1" applyFill="1" applyBorder="1" applyAlignment="1" applyProtection="1">
      <alignment horizontal="center" vertical="center"/>
      <protection locked="0"/>
    </xf>
    <xf numFmtId="0" fontId="16" fillId="4" borderId="115" xfId="0" applyNumberFormat="1" applyFont="1" applyFill="1" applyBorder="1" applyAlignment="1" applyProtection="1">
      <alignment horizontal="center" vertical="center"/>
      <protection locked="0"/>
    </xf>
    <xf numFmtId="0" fontId="16" fillId="4" borderId="59" xfId="0" applyNumberFormat="1" applyFont="1" applyFill="1" applyBorder="1" applyAlignment="1" applyProtection="1">
      <alignment horizontal="center" vertical="center" wrapText="1"/>
      <protection locked="0"/>
    </xf>
    <xf numFmtId="2" fontId="34" fillId="4" borderId="45" xfId="0" applyNumberFormat="1" applyFont="1" applyFill="1" applyBorder="1"/>
    <xf numFmtId="0" fontId="34" fillId="4" borderId="45" xfId="0" applyFont="1" applyFill="1" applyBorder="1"/>
    <xf numFmtId="2" fontId="34" fillId="8" borderId="45" xfId="0" applyNumberFormat="1" applyFont="1" applyFill="1" applyBorder="1" applyAlignment="1">
      <alignment horizontal="center"/>
    </xf>
    <xf numFmtId="2" fontId="34" fillId="8" borderId="23" xfId="0" applyNumberFormat="1" applyFont="1" applyFill="1" applyBorder="1" applyAlignment="1">
      <alignment horizontal="center"/>
    </xf>
    <xf numFmtId="2" fontId="34" fillId="8" borderId="92" xfId="0" applyNumberFormat="1" applyFont="1" applyFill="1" applyBorder="1" applyAlignment="1">
      <alignment horizontal="center"/>
    </xf>
    <xf numFmtId="0" fontId="34" fillId="8" borderId="118" xfId="0" applyNumberFormat="1" applyFont="1" applyFill="1" applyBorder="1" applyAlignment="1">
      <alignment horizontal="left" wrapText="1"/>
    </xf>
    <xf numFmtId="0" fontId="34" fillId="8" borderId="22" xfId="0" applyNumberFormat="1" applyFont="1" applyFill="1" applyBorder="1" applyAlignment="1">
      <alignment horizontal="left" wrapText="1"/>
    </xf>
    <xf numFmtId="0" fontId="34" fillId="8" borderId="119" xfId="0" applyNumberFormat="1" applyFont="1" applyFill="1" applyBorder="1" applyAlignment="1">
      <alignment horizontal="left" wrapText="1"/>
    </xf>
    <xf numFmtId="165" fontId="34" fillId="4" borderId="45" xfId="0" applyNumberFormat="1" applyFont="1" applyFill="1" applyBorder="1"/>
    <xf numFmtId="165" fontId="34" fillId="4" borderId="23" xfId="0" applyNumberFormat="1" applyFont="1" applyFill="1" applyBorder="1"/>
    <xf numFmtId="165" fontId="34" fillId="4" borderId="92" xfId="0" applyNumberFormat="1" applyFont="1" applyFill="1" applyBorder="1"/>
    <xf numFmtId="0" fontId="34" fillId="4" borderId="23" xfId="0" applyFont="1" applyFill="1" applyBorder="1"/>
    <xf numFmtId="0" fontId="34" fillId="4" borderId="92" xfId="0" applyFont="1" applyFill="1" applyBorder="1"/>
    <xf numFmtId="165" fontId="34" fillId="4" borderId="23" xfId="0" applyNumberFormat="1" applyFont="1" applyFill="1" applyBorder="1" applyAlignment="1">
      <alignment horizontal="center"/>
    </xf>
    <xf numFmtId="165" fontId="34" fillId="4" borderId="92" xfId="0" applyNumberFormat="1" applyFont="1" applyFill="1" applyBorder="1" applyAlignment="1">
      <alignment horizontal="center"/>
    </xf>
    <xf numFmtId="9" fontId="34" fillId="4" borderId="23" xfId="0" applyNumberFormat="1" applyFont="1" applyFill="1" applyBorder="1" applyAlignment="1">
      <alignment horizontal="center"/>
    </xf>
    <xf numFmtId="9" fontId="34" fillId="4" borderId="92" xfId="0" applyNumberFormat="1" applyFont="1" applyFill="1" applyBorder="1" applyAlignment="1">
      <alignment horizontal="center"/>
    </xf>
    <xf numFmtId="2" fontId="34" fillId="4" borderId="23" xfId="0" applyNumberFormat="1" applyFont="1" applyFill="1" applyBorder="1"/>
    <xf numFmtId="2" fontId="34" fillId="4" borderId="92" xfId="0" applyNumberFormat="1" applyFont="1" applyFill="1" applyBorder="1"/>
    <xf numFmtId="0" fontId="34" fillId="8" borderId="45" xfId="0" applyFont="1" applyFill="1" applyBorder="1"/>
    <xf numFmtId="0" fontId="34" fillId="8" borderId="13" xfId="0" applyFont="1" applyFill="1" applyBorder="1"/>
    <xf numFmtId="0" fontId="34" fillId="8" borderId="109" xfId="0" applyFont="1" applyFill="1" applyBorder="1"/>
    <xf numFmtId="2" fontId="34" fillId="8" borderId="45" xfId="0" applyNumberFormat="1" applyFont="1" applyFill="1" applyBorder="1"/>
    <xf numFmtId="0" fontId="34" fillId="4" borderId="118" xfId="0" applyFont="1" applyFill="1" applyBorder="1"/>
    <xf numFmtId="0" fontId="34" fillId="4" borderId="22" xfId="0" applyFont="1" applyFill="1" applyBorder="1"/>
    <xf numFmtId="9" fontId="34" fillId="4" borderId="45" xfId="0" applyNumberFormat="1" applyFont="1" applyFill="1" applyBorder="1"/>
    <xf numFmtId="9" fontId="34" fillId="4" borderId="23" xfId="0" applyNumberFormat="1" applyFont="1" applyFill="1" applyBorder="1"/>
    <xf numFmtId="9" fontId="34" fillId="4" borderId="92" xfId="0" applyNumberFormat="1" applyFont="1" applyFill="1" applyBorder="1"/>
    <xf numFmtId="14" fontId="29" fillId="4" borderId="93" xfId="0" applyNumberFormat="1" applyFont="1" applyFill="1" applyBorder="1" applyAlignment="1" applyProtection="1">
      <alignment horizontal="center" vertical="center"/>
    </xf>
    <xf numFmtId="0" fontId="34" fillId="0" borderId="2" xfId="0" applyFont="1" applyBorder="1" applyProtection="1"/>
    <xf numFmtId="0" fontId="34" fillId="0" borderId="3" xfId="0" applyFont="1" applyBorder="1" applyProtection="1"/>
    <xf numFmtId="0" fontId="34" fillId="0" borderId="120" xfId="0" pivotButton="1" applyFont="1" applyBorder="1"/>
    <xf numFmtId="0" fontId="34" fillId="0" borderId="121" xfId="0" applyFont="1" applyBorder="1"/>
    <xf numFmtId="0" fontId="16" fillId="4" borderId="105" xfId="0" applyNumberFormat="1" applyFont="1" applyFill="1" applyBorder="1" applyAlignment="1" applyProtection="1">
      <alignment horizontal="center" vertical="center" wrapText="1"/>
      <protection locked="0"/>
    </xf>
    <xf numFmtId="2" fontId="16" fillId="4" borderId="59" xfId="0" applyNumberFormat="1" applyFont="1" applyFill="1" applyBorder="1" applyAlignment="1" applyProtection="1">
      <alignment horizontal="center" vertical="center" wrapText="1"/>
      <protection locked="0"/>
    </xf>
    <xf numFmtId="165" fontId="16" fillId="4" borderId="59" xfId="0" applyNumberFormat="1" applyFont="1" applyFill="1" applyBorder="1" applyAlignment="1" applyProtection="1">
      <alignment horizontal="center" vertical="center" wrapText="1"/>
      <protection locked="0"/>
    </xf>
    <xf numFmtId="165" fontId="16" fillId="4" borderId="68" xfId="0" applyNumberFormat="1" applyFont="1" applyFill="1" applyBorder="1" applyAlignment="1" applyProtection="1">
      <alignment horizontal="center" vertical="center" wrapText="1"/>
      <protection locked="0"/>
    </xf>
    <xf numFmtId="165" fontId="16" fillId="4" borderId="70" xfId="0" applyNumberFormat="1" applyFont="1" applyFill="1" applyBorder="1" applyAlignment="1" applyProtection="1">
      <alignment horizontal="center" vertical="center" wrapText="1"/>
      <protection locked="0"/>
    </xf>
    <xf numFmtId="2" fontId="16" fillId="4" borderId="105" xfId="0" applyNumberFormat="1" applyFont="1" applyFill="1" applyBorder="1" applyAlignment="1" applyProtection="1">
      <alignment horizontal="center" vertical="center" wrapText="1"/>
      <protection locked="0"/>
    </xf>
    <xf numFmtId="2" fontId="16" fillId="4" borderId="72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4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117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122" xfId="0" applyNumberFormat="1" applyFont="1" applyFill="1" applyBorder="1" applyAlignment="1" applyProtection="1">
      <alignment horizontal="center" vertical="center"/>
      <protection locked="0"/>
    </xf>
    <xf numFmtId="2" fontId="34" fillId="0" borderId="0" xfId="0" applyNumberFormat="1" applyFont="1" applyProtection="1"/>
    <xf numFmtId="0" fontId="27" fillId="0" borderId="0" xfId="0" applyFont="1" applyFill="1" applyProtection="1"/>
    <xf numFmtId="0" fontId="27" fillId="0" borderId="0" xfId="0" applyFont="1" applyAlignment="1" applyProtection="1">
      <alignment horizontal="center"/>
    </xf>
    <xf numFmtId="0" fontId="34" fillId="0" borderId="0" xfId="0" applyFont="1" applyAlignment="1" applyProtection="1">
      <alignment horizontal="center"/>
    </xf>
    <xf numFmtId="0" fontId="22" fillId="2" borderId="0" xfId="0" applyFont="1" applyFill="1" applyAlignment="1" applyProtection="1">
      <alignment horizontal="center"/>
    </xf>
    <xf numFmtId="0" fontId="18" fillId="2" borderId="0" xfId="0" applyFont="1" applyFill="1" applyBorder="1" applyAlignment="1" applyProtection="1">
      <alignment vertical="center"/>
    </xf>
    <xf numFmtId="0" fontId="18" fillId="2" borderId="93" xfId="0" applyFont="1" applyFill="1" applyBorder="1" applyAlignment="1" applyProtection="1">
      <alignment horizontal="center" textRotation="90" wrapText="1"/>
    </xf>
    <xf numFmtId="0" fontId="22" fillId="2" borderId="0" xfId="0" applyFont="1" applyFill="1" applyAlignment="1" applyProtection="1">
      <alignment horizontal="center"/>
      <protection locked="0"/>
    </xf>
    <xf numFmtId="0" fontId="22" fillId="2" borderId="0" xfId="0" applyFont="1" applyFill="1" applyAlignment="1" applyProtection="1">
      <alignment horizontal="center" vertical="center"/>
      <protection locked="0"/>
    </xf>
    <xf numFmtId="0" fontId="34" fillId="0" borderId="0" xfId="0" applyFont="1" applyProtection="1">
      <protection locked="0"/>
    </xf>
    <xf numFmtId="165" fontId="34" fillId="4" borderId="123" xfId="0" applyNumberFormat="1" applyFont="1" applyFill="1" applyBorder="1"/>
    <xf numFmtId="165" fontId="34" fillId="4" borderId="21" xfId="0" applyNumberFormat="1" applyFont="1" applyFill="1" applyBorder="1"/>
    <xf numFmtId="165" fontId="34" fillId="4" borderId="124" xfId="0" applyNumberFormat="1" applyFont="1" applyFill="1" applyBorder="1"/>
    <xf numFmtId="0" fontId="34" fillId="4" borderId="119" xfId="0" applyFont="1" applyFill="1" applyBorder="1"/>
    <xf numFmtId="2" fontId="34" fillId="8" borderId="23" xfId="0" applyNumberFormat="1" applyFont="1" applyFill="1" applyBorder="1"/>
    <xf numFmtId="2" fontId="34" fillId="8" borderId="92" xfId="0" applyNumberFormat="1" applyFont="1" applyFill="1" applyBorder="1"/>
    <xf numFmtId="165" fontId="34" fillId="4" borderId="45" xfId="0" applyNumberFormat="1" applyFont="1" applyFill="1" applyBorder="1" applyAlignment="1">
      <alignment horizontal="center"/>
    </xf>
    <xf numFmtId="9" fontId="34" fillId="4" borderId="45" xfId="0" applyNumberFormat="1" applyFont="1" applyFill="1" applyBorder="1" applyAlignment="1">
      <alignment horizontal="center"/>
    </xf>
    <xf numFmtId="0" fontId="46" fillId="9" borderId="23" xfId="0" applyFont="1" applyFill="1" applyBorder="1" applyAlignment="1">
      <alignment horizontal="center" vertical="center"/>
    </xf>
    <xf numFmtId="0" fontId="30" fillId="0" borderId="19" xfId="8" applyFont="1" applyBorder="1"/>
    <xf numFmtId="0" fontId="1" fillId="0" borderId="23" xfId="9" applyFont="1" applyBorder="1"/>
    <xf numFmtId="10" fontId="16" fillId="4" borderId="59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0" applyNumberFormat="1" applyFont="1" applyFill="1" applyBorder="1" applyAlignment="1" applyProtection="1">
      <alignment horizontal="center" vertical="center"/>
    </xf>
    <xf numFmtId="0" fontId="20" fillId="0" borderId="1" xfId="0" applyFont="1" applyFill="1" applyBorder="1" applyAlignment="1" applyProtection="1">
      <alignment horizontal="center" vertical="center"/>
    </xf>
    <xf numFmtId="2" fontId="20" fillId="0" borderId="4" xfId="0" applyNumberFormat="1" applyFont="1" applyFill="1" applyBorder="1" applyAlignment="1" applyProtection="1">
      <alignment horizontal="center" vertical="center"/>
    </xf>
    <xf numFmtId="2" fontId="20" fillId="0" borderId="125" xfId="0" applyNumberFormat="1" applyFont="1" applyFill="1" applyBorder="1" applyAlignment="1" applyProtection="1">
      <alignment horizontal="center" vertical="center"/>
    </xf>
    <xf numFmtId="2" fontId="20" fillId="0" borderId="0" xfId="0" applyNumberFormat="1" applyFont="1" applyFill="1" applyBorder="1" applyAlignment="1" applyProtection="1">
      <alignment horizontal="center" vertical="center"/>
    </xf>
    <xf numFmtId="0" fontId="20" fillId="0" borderId="126" xfId="0" applyFont="1" applyFill="1" applyBorder="1" applyAlignment="1" applyProtection="1">
      <alignment horizontal="center" vertical="center"/>
    </xf>
    <xf numFmtId="2" fontId="20" fillId="0" borderId="126" xfId="0" applyNumberFormat="1" applyFont="1" applyFill="1" applyBorder="1" applyAlignment="1" applyProtection="1">
      <alignment horizontal="center" vertical="center"/>
    </xf>
    <xf numFmtId="2" fontId="20" fillId="0" borderId="127" xfId="0" applyNumberFormat="1" applyFont="1" applyFill="1" applyBorder="1" applyAlignment="1" applyProtection="1">
      <alignment horizontal="center" vertical="center"/>
    </xf>
    <xf numFmtId="0" fontId="20" fillId="0" borderId="6" xfId="0" applyFont="1" applyFill="1" applyBorder="1" applyAlignment="1" applyProtection="1">
      <alignment horizontal="center" vertical="center"/>
    </xf>
    <xf numFmtId="0" fontId="20" fillId="0" borderId="4" xfId="0" applyFont="1" applyFill="1" applyBorder="1" applyAlignment="1" applyProtection="1">
      <alignment horizontal="center" vertical="center"/>
    </xf>
    <xf numFmtId="0" fontId="20" fillId="0" borderId="8" xfId="0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center" vertical="center"/>
    </xf>
    <xf numFmtId="0" fontId="20" fillId="0" borderId="7" xfId="0" applyFont="1" applyFill="1" applyBorder="1" applyAlignment="1" applyProtection="1">
      <alignment horizontal="center" vertical="center"/>
    </xf>
    <xf numFmtId="3" fontId="43" fillId="8" borderId="61" xfId="0" applyNumberFormat="1" applyFont="1" applyFill="1" applyBorder="1" applyAlignment="1" applyProtection="1">
      <alignment horizontal="center" vertical="center"/>
    </xf>
    <xf numFmtId="4" fontId="43" fillId="8" borderId="107" xfId="0" applyNumberFormat="1" applyFont="1" applyFill="1" applyBorder="1" applyAlignment="1" applyProtection="1">
      <alignment horizontal="center" vertical="center"/>
    </xf>
    <xf numFmtId="3" fontId="43" fillId="8" borderId="62" xfId="0" applyNumberFormat="1" applyFont="1" applyFill="1" applyBorder="1" applyAlignment="1" applyProtection="1">
      <alignment horizontal="center" vertical="center"/>
    </xf>
    <xf numFmtId="4" fontId="43" fillId="8" borderId="63" xfId="0" applyNumberFormat="1" applyFont="1" applyFill="1" applyBorder="1" applyAlignment="1" applyProtection="1">
      <alignment horizontal="center" vertical="center"/>
    </xf>
    <xf numFmtId="3" fontId="43" fillId="8" borderId="64" xfId="0" applyNumberFormat="1" applyFont="1" applyFill="1" applyBorder="1" applyAlignment="1" applyProtection="1">
      <alignment horizontal="center" vertical="center"/>
    </xf>
    <xf numFmtId="4" fontId="43" fillId="8" borderId="65" xfId="0" applyNumberFormat="1" applyFont="1" applyFill="1" applyBorder="1" applyAlignment="1" applyProtection="1">
      <alignment horizontal="center" vertical="center"/>
    </xf>
    <xf numFmtId="0" fontId="40" fillId="4" borderId="67" xfId="0" applyNumberFormat="1" applyFont="1" applyFill="1" applyBorder="1" applyAlignment="1" applyProtection="1">
      <alignment horizontal="center" vertical="center" wrapText="1"/>
      <protection locked="0"/>
    </xf>
    <xf numFmtId="0" fontId="40" fillId="4" borderId="72" xfId="0" applyNumberFormat="1" applyFont="1" applyFill="1" applyBorder="1" applyAlignment="1" applyProtection="1">
      <alignment horizontal="center" vertical="center" wrapText="1"/>
      <protection locked="0"/>
    </xf>
    <xf numFmtId="0" fontId="40" fillId="4" borderId="105" xfId="0" applyNumberFormat="1" applyFont="1" applyFill="1" applyBorder="1" applyAlignment="1" applyProtection="1">
      <alignment horizontal="center" vertical="center" wrapText="1"/>
      <protection locked="0"/>
    </xf>
    <xf numFmtId="2" fontId="40" fillId="4" borderId="59" xfId="0" applyNumberFormat="1" applyFont="1" applyFill="1" applyBorder="1" applyAlignment="1" applyProtection="1">
      <alignment horizontal="center" vertical="center"/>
      <protection locked="0"/>
    </xf>
    <xf numFmtId="2" fontId="40" fillId="4" borderId="68" xfId="0" applyNumberFormat="1" applyFont="1" applyFill="1" applyBorder="1" applyAlignment="1" applyProtection="1">
      <alignment horizontal="center" vertical="center"/>
      <protection locked="0"/>
    </xf>
    <xf numFmtId="166" fontId="40" fillId="4" borderId="72" xfId="0" applyNumberFormat="1" applyFont="1" applyFill="1" applyBorder="1" applyAlignment="1" applyProtection="1">
      <alignment horizontal="center" vertical="center"/>
      <protection locked="0"/>
    </xf>
    <xf numFmtId="166" fontId="40" fillId="4" borderId="105" xfId="0" applyNumberFormat="1" applyFont="1" applyFill="1" applyBorder="1" applyAlignment="1" applyProtection="1">
      <alignment horizontal="center" vertical="center"/>
      <protection locked="0"/>
    </xf>
    <xf numFmtId="0" fontId="30" fillId="10" borderId="23" xfId="9" applyFill="1" applyBorder="1"/>
    <xf numFmtId="0" fontId="30" fillId="0" borderId="0" xfId="9"/>
    <xf numFmtId="0" fontId="30" fillId="0" borderId="0" xfId="9" applyFont="1"/>
    <xf numFmtId="0" fontId="30" fillId="0" borderId="23" xfId="9" applyFont="1" applyBorder="1"/>
    <xf numFmtId="0" fontId="30" fillId="0" borderId="23" xfId="9" applyBorder="1"/>
    <xf numFmtId="0" fontId="48" fillId="0" borderId="23" xfId="9" applyFont="1" applyBorder="1"/>
    <xf numFmtId="0" fontId="30" fillId="7" borderId="23" xfId="9" applyFill="1" applyBorder="1"/>
    <xf numFmtId="0" fontId="49" fillId="0" borderId="23" xfId="0" applyFont="1" applyBorder="1"/>
    <xf numFmtId="0" fontId="30" fillId="0" borderId="0" xfId="9" applyBorder="1"/>
    <xf numFmtId="0" fontId="1" fillId="10" borderId="23" xfId="9" applyFont="1" applyFill="1" applyBorder="1"/>
    <xf numFmtId="0" fontId="50" fillId="0" borderId="0" xfId="0" applyFont="1"/>
    <xf numFmtId="0" fontId="33" fillId="0" borderId="0" xfId="0" applyFont="1"/>
    <xf numFmtId="0" fontId="51" fillId="11" borderId="23" xfId="0" applyFont="1" applyFill="1" applyBorder="1" applyAlignment="1">
      <alignment horizontal="center" vertical="center" wrapText="1"/>
    </xf>
    <xf numFmtId="0" fontId="51" fillId="11" borderId="23" xfId="0" applyFont="1" applyFill="1" applyBorder="1" applyAlignment="1">
      <alignment horizontal="center" vertical="center"/>
    </xf>
    <xf numFmtId="0" fontId="30" fillId="0" borderId="0" xfId="8" applyFont="1" applyBorder="1"/>
    <xf numFmtId="0" fontId="0" fillId="0" borderId="46" xfId="0" applyFill="1" applyBorder="1"/>
    <xf numFmtId="0" fontId="30" fillId="0" borderId="96" xfId="9" applyBorder="1"/>
    <xf numFmtId="0" fontId="0" fillId="0" borderId="128" xfId="0" applyFill="1" applyBorder="1"/>
    <xf numFmtId="0" fontId="48" fillId="0" borderId="96" xfId="9" applyFont="1" applyBorder="1"/>
    <xf numFmtId="0" fontId="30" fillId="7" borderId="96" xfId="9" applyFill="1" applyBorder="1"/>
    <xf numFmtId="0" fontId="1" fillId="0" borderId="96" xfId="9" applyFont="1" applyBorder="1"/>
    <xf numFmtId="0" fontId="30" fillId="0" borderId="96" xfId="9" applyFont="1" applyBorder="1"/>
    <xf numFmtId="0" fontId="0" fillId="10" borderId="96" xfId="0" applyFill="1" applyBorder="1" applyAlignment="1">
      <alignment wrapText="1"/>
    </xf>
    <xf numFmtId="0" fontId="49" fillId="0" borderId="96" xfId="0" applyFont="1" applyBorder="1"/>
    <xf numFmtId="0" fontId="52" fillId="0" borderId="96" xfId="9" applyFont="1" applyBorder="1"/>
    <xf numFmtId="0" fontId="1" fillId="0" borderId="96" xfId="9" applyFont="1" applyFill="1" applyBorder="1"/>
    <xf numFmtId="0" fontId="30" fillId="0" borderId="96" xfId="9" applyFill="1" applyBorder="1"/>
    <xf numFmtId="0" fontId="48" fillId="0" borderId="96" xfId="9" applyFont="1" applyFill="1" applyBorder="1"/>
    <xf numFmtId="0" fontId="30" fillId="0" borderId="96" xfId="9" applyFont="1" applyFill="1" applyBorder="1"/>
    <xf numFmtId="0" fontId="30" fillId="0" borderId="94" xfId="9" applyFill="1" applyBorder="1"/>
    <xf numFmtId="0" fontId="0" fillId="0" borderId="129" xfId="0" applyFill="1" applyBorder="1"/>
    <xf numFmtId="0" fontId="30" fillId="0" borderId="95" xfId="9" applyFont="1" applyBorder="1"/>
    <xf numFmtId="0" fontId="30" fillId="0" borderId="95" xfId="9" applyFill="1" applyBorder="1"/>
    <xf numFmtId="0" fontId="0" fillId="0" borderId="128" xfId="0" applyBorder="1"/>
    <xf numFmtId="0" fontId="47" fillId="0" borderId="96" xfId="9" applyFont="1" applyFill="1" applyBorder="1"/>
    <xf numFmtId="0" fontId="55" fillId="0" borderId="0" xfId="0" applyFont="1" applyFill="1" applyAlignment="1">
      <alignment horizontal="center"/>
    </xf>
    <xf numFmtId="0" fontId="55" fillId="0" borderId="0" xfId="0" applyFont="1" applyFill="1" applyAlignment="1">
      <alignment horizontal="center" wrapText="1"/>
    </xf>
    <xf numFmtId="0" fontId="51" fillId="0" borderId="0" xfId="0" applyFont="1" applyFill="1"/>
    <xf numFmtId="0" fontId="51" fillId="0" borderId="0" xfId="0" applyFont="1" applyFill="1" applyAlignment="1">
      <alignment horizontal="center" vertical="center"/>
    </xf>
    <xf numFmtId="0" fontId="51" fillId="0" borderId="0" xfId="0" applyFont="1"/>
    <xf numFmtId="0" fontId="51" fillId="9" borderId="23" xfId="0" applyFont="1" applyFill="1" applyBorder="1" applyAlignment="1">
      <alignment vertical="top"/>
    </xf>
    <xf numFmtId="0" fontId="51" fillId="9" borderId="23" xfId="0" applyFont="1" applyFill="1" applyBorder="1" applyAlignment="1">
      <alignment vertical="top" wrapText="1"/>
    </xf>
    <xf numFmtId="0" fontId="51" fillId="0" borderId="0" xfId="0" applyFont="1" applyAlignment="1">
      <alignment vertical="top"/>
    </xf>
    <xf numFmtId="0" fontId="51" fillId="0" borderId="23" xfId="0" applyFont="1" applyBorder="1" applyAlignment="1">
      <alignment vertical="top"/>
    </xf>
    <xf numFmtId="0" fontId="51" fillId="12" borderId="23" xfId="0" applyFont="1" applyFill="1" applyBorder="1" applyAlignment="1">
      <alignment vertical="top"/>
    </xf>
    <xf numFmtId="0" fontId="46" fillId="12" borderId="23" xfId="0" applyFont="1" applyFill="1" applyBorder="1" applyAlignment="1">
      <alignment horizontal="left"/>
    </xf>
    <xf numFmtId="0" fontId="46" fillId="12" borderId="23" xfId="0" applyFont="1" applyFill="1" applyBorder="1"/>
    <xf numFmtId="0" fontId="46" fillId="10" borderId="23" xfId="0" applyFont="1" applyFill="1" applyBorder="1" applyAlignment="1">
      <alignment wrapText="1"/>
    </xf>
    <xf numFmtId="0" fontId="46" fillId="13" borderId="23" xfId="0" applyFont="1" applyFill="1" applyBorder="1" applyAlignment="1">
      <alignment horizontal="center" vertical="center"/>
    </xf>
    <xf numFmtId="0" fontId="57" fillId="12" borderId="23" xfId="0" applyFont="1" applyFill="1" applyBorder="1" applyAlignment="1">
      <alignment vertical="top"/>
    </xf>
    <xf numFmtId="0" fontId="46" fillId="12" borderId="23" xfId="0" applyFont="1" applyFill="1" applyBorder="1" applyAlignment="1">
      <alignment wrapText="1"/>
    </xf>
    <xf numFmtId="0" fontId="46" fillId="12" borderId="23" xfId="0" applyFont="1" applyFill="1" applyBorder="1" applyAlignment="1">
      <alignment horizontal="left" vertical="top"/>
    </xf>
    <xf numFmtId="0" fontId="51" fillId="9" borderId="23" xfId="0" applyFont="1" applyFill="1" applyBorder="1"/>
    <xf numFmtId="0" fontId="51" fillId="0" borderId="0" xfId="0" applyFont="1" applyAlignment="1">
      <alignment horizontal="center" vertical="center"/>
    </xf>
    <xf numFmtId="0" fontId="51" fillId="0" borderId="0" xfId="0" applyFont="1" applyAlignment="1">
      <alignment wrapText="1"/>
    </xf>
    <xf numFmtId="0" fontId="51" fillId="0" borderId="23" xfId="0" applyFont="1" applyBorder="1"/>
    <xf numFmtId="0" fontId="51" fillId="0" borderId="23" xfId="0" applyFont="1" applyBorder="1" applyAlignment="1">
      <alignment horizontal="center" vertical="center" wrapText="1"/>
    </xf>
    <xf numFmtId="0" fontId="46" fillId="9" borderId="23" xfId="0" applyFont="1" applyFill="1" applyBorder="1"/>
    <xf numFmtId="0" fontId="46" fillId="12" borderId="23" xfId="0" applyFont="1" applyFill="1" applyBorder="1" applyAlignment="1">
      <alignment horizontal="center" vertical="center"/>
    </xf>
    <xf numFmtId="0" fontId="46" fillId="12" borderId="96" xfId="0" applyFont="1" applyFill="1" applyBorder="1" applyAlignment="1">
      <alignment horizontal="left"/>
    </xf>
    <xf numFmtId="0" fontId="51" fillId="12" borderId="23" xfId="0" applyFont="1" applyFill="1" applyBorder="1"/>
    <xf numFmtId="0" fontId="51" fillId="12" borderId="23" xfId="0" applyFont="1" applyFill="1" applyBorder="1" applyAlignment="1">
      <alignment horizontal="center" vertical="center"/>
    </xf>
    <xf numFmtId="2" fontId="0" fillId="0" borderId="12" xfId="0" applyNumberFormat="1" applyBorder="1"/>
    <xf numFmtId="169" fontId="40" fillId="8" borderId="73" xfId="0" applyNumberFormat="1" applyFont="1" applyFill="1" applyBorder="1" applyAlignment="1" applyProtection="1">
      <alignment horizontal="center" vertical="center"/>
    </xf>
    <xf numFmtId="3" fontId="16" fillId="4" borderId="90" xfId="0" applyNumberFormat="1" applyFont="1" applyFill="1" applyBorder="1" applyAlignment="1" applyProtection="1">
      <alignment horizontal="center" vertical="center"/>
      <protection locked="0"/>
    </xf>
    <xf numFmtId="3" fontId="16" fillId="4" borderId="91" xfId="0" applyNumberFormat="1" applyFont="1" applyFill="1" applyBorder="1" applyAlignment="1" applyProtection="1">
      <alignment horizontal="center" vertical="center"/>
      <protection locked="0"/>
    </xf>
    <xf numFmtId="0" fontId="40" fillId="4" borderId="68" xfId="0" applyNumberFormat="1" applyFont="1" applyFill="1" applyBorder="1" applyAlignment="1" applyProtection="1">
      <alignment horizontal="center" vertical="center" wrapText="1"/>
      <protection locked="0"/>
    </xf>
    <xf numFmtId="2" fontId="40" fillId="4" borderId="74" xfId="0" applyNumberFormat="1" applyFont="1" applyFill="1" applyBorder="1" applyAlignment="1" applyProtection="1">
      <alignment horizontal="center" vertical="center"/>
      <protection locked="0"/>
    </xf>
    <xf numFmtId="49" fontId="40" fillId="4" borderId="68" xfId="0" applyNumberFormat="1" applyFont="1" applyFill="1" applyBorder="1" applyAlignment="1" applyProtection="1">
      <alignment horizontal="center" vertical="center" wrapText="1"/>
      <protection locked="0"/>
    </xf>
    <xf numFmtId="10" fontId="40" fillId="4" borderId="68" xfId="0" applyNumberFormat="1" applyFont="1" applyFill="1" applyBorder="1" applyAlignment="1" applyProtection="1">
      <alignment horizontal="center" vertical="center" wrapText="1"/>
      <protection locked="0"/>
    </xf>
    <xf numFmtId="2" fontId="40" fillId="4" borderId="68" xfId="0" applyNumberFormat="1" applyFont="1" applyFill="1" applyBorder="1" applyAlignment="1" applyProtection="1">
      <alignment horizontal="center" vertical="center" wrapText="1"/>
      <protection locked="0"/>
    </xf>
    <xf numFmtId="2" fontId="40" fillId="4" borderId="68" xfId="0" applyNumberFormat="1" applyFont="1" applyFill="1" applyBorder="1" applyAlignment="1" applyProtection="1">
      <alignment horizontal="center" vertical="center"/>
      <protection locked="0"/>
    </xf>
    <xf numFmtId="49" fontId="40" fillId="4" borderId="67" xfId="0" applyNumberFormat="1" applyFont="1" applyFill="1" applyBorder="1" applyAlignment="1" applyProtection="1">
      <alignment horizontal="center" vertical="center"/>
      <protection locked="0"/>
    </xf>
    <xf numFmtId="0" fontId="40" fillId="4" borderId="72" xfId="0" applyNumberFormat="1" applyFont="1" applyFill="1" applyBorder="1" applyAlignment="1" applyProtection="1">
      <alignment horizontal="center" vertical="center"/>
      <protection locked="0"/>
    </xf>
    <xf numFmtId="49" fontId="40" fillId="4" borderId="68" xfId="0" applyNumberFormat="1" applyFont="1" applyFill="1" applyBorder="1" applyAlignment="1" applyProtection="1">
      <alignment horizontal="center" vertical="center" wrapText="1"/>
      <protection locked="0"/>
    </xf>
    <xf numFmtId="49" fontId="40" fillId="4" borderId="68" xfId="0" applyNumberFormat="1" applyFont="1" applyFill="1" applyBorder="1" applyAlignment="1" applyProtection="1">
      <alignment horizontal="center" vertical="center"/>
      <protection locked="0"/>
    </xf>
    <xf numFmtId="49" fontId="40" fillId="4" borderId="74" xfId="0" applyNumberFormat="1" applyFont="1" applyFill="1" applyBorder="1" applyAlignment="1" applyProtection="1">
      <alignment horizontal="center" vertical="center"/>
      <protection locked="0"/>
    </xf>
    <xf numFmtId="2" fontId="40" fillId="4" borderId="68" xfId="0" applyNumberFormat="1" applyFont="1" applyFill="1" applyBorder="1" applyAlignment="1" applyProtection="1">
      <alignment horizontal="center" vertical="center"/>
      <protection locked="0"/>
    </xf>
    <xf numFmtId="0" fontId="40" fillId="4" borderId="67" xfId="0" applyNumberFormat="1" applyFont="1" applyFill="1" applyBorder="1" applyAlignment="1" applyProtection="1">
      <alignment horizontal="center" vertical="center"/>
      <protection locked="0"/>
    </xf>
    <xf numFmtId="0" fontId="42" fillId="7" borderId="24" xfId="0" applyFont="1" applyFill="1" applyBorder="1" applyAlignment="1" applyProtection="1">
      <alignment vertical="center"/>
    </xf>
    <xf numFmtId="0" fontId="31" fillId="7" borderId="1" xfId="5" applyFill="1" applyBorder="1" applyAlignment="1" applyProtection="1">
      <alignment horizontal="left"/>
    </xf>
    <xf numFmtId="0" fontId="58" fillId="0" borderId="0" xfId="0" applyFont="1"/>
    <xf numFmtId="0" fontId="0" fillId="0" borderId="0" xfId="0" applyFont="1"/>
    <xf numFmtId="0" fontId="28" fillId="0" borderId="0" xfId="0" applyFont="1"/>
    <xf numFmtId="0" fontId="59" fillId="0" borderId="0" xfId="0" applyFont="1" applyAlignment="1">
      <alignment vertical="center" wrapText="1"/>
    </xf>
    <xf numFmtId="0" fontId="31" fillId="0" borderId="0" xfId="5" applyAlignment="1" applyProtection="1"/>
    <xf numFmtId="0" fontId="40" fillId="7" borderId="8" xfId="0" applyFont="1" applyFill="1" applyBorder="1" applyAlignment="1" applyProtection="1">
      <alignment horizontal="left"/>
    </xf>
    <xf numFmtId="0" fontId="43" fillId="7" borderId="0" xfId="0" applyFont="1" applyFill="1" applyBorder="1" applyAlignment="1" applyProtection="1">
      <alignment vertical="center"/>
    </xf>
    <xf numFmtId="0" fontId="34" fillId="7" borderId="0" xfId="0" applyFont="1" applyFill="1" applyBorder="1" applyProtection="1"/>
    <xf numFmtId="0" fontId="44" fillId="7" borderId="0" xfId="0" applyFont="1" applyFill="1" applyProtection="1"/>
    <xf numFmtId="0" fontId="44" fillId="7" borderId="0" xfId="0" applyFont="1" applyFill="1" applyBorder="1" applyProtection="1"/>
    <xf numFmtId="0" fontId="44" fillId="7" borderId="4" xfId="0" applyFont="1" applyFill="1" applyBorder="1" applyProtection="1"/>
    <xf numFmtId="0" fontId="60" fillId="7" borderId="0" xfId="0" applyFont="1" applyFill="1" applyAlignment="1" applyProtection="1">
      <alignment textRotation="90"/>
    </xf>
    <xf numFmtId="0" fontId="31" fillId="7" borderId="0" xfId="5" applyFill="1" applyBorder="1" applyAlignment="1" applyProtection="1">
      <alignment horizontal="left"/>
    </xf>
    <xf numFmtId="0" fontId="34" fillId="7" borderId="0" xfId="0" applyFont="1" applyFill="1" applyProtection="1"/>
    <xf numFmtId="0" fontId="44" fillId="7" borderId="0" xfId="0" applyFont="1" applyFill="1" applyAlignment="1" applyProtection="1">
      <alignment textRotation="90"/>
    </xf>
    <xf numFmtId="0" fontId="38" fillId="7" borderId="0" xfId="0" applyFont="1" applyFill="1" applyBorder="1" applyAlignment="1" applyProtection="1">
      <alignment horizontal="center"/>
    </xf>
    <xf numFmtId="0" fontId="38" fillId="7" borderId="3" xfId="0" applyFont="1" applyFill="1" applyBorder="1" applyAlignment="1" applyProtection="1">
      <alignment horizontal="center"/>
    </xf>
    <xf numFmtId="0" fontId="39" fillId="7" borderId="0" xfId="0" applyFont="1" applyFill="1" applyBorder="1" applyAlignment="1" applyProtection="1">
      <alignment horizontal="left"/>
    </xf>
    <xf numFmtId="0" fontId="61" fillId="7" borderId="0" xfId="5" applyFont="1" applyFill="1" applyBorder="1" applyAlignment="1" applyProtection="1">
      <alignment horizontal="left"/>
    </xf>
    <xf numFmtId="0" fontId="40" fillId="7" borderId="4" xfId="0" applyFont="1" applyFill="1" applyBorder="1" applyAlignment="1" applyProtection="1">
      <alignment horizontal="center"/>
    </xf>
    <xf numFmtId="0" fontId="40" fillId="7" borderId="5" xfId="0" applyFont="1" applyFill="1" applyBorder="1" applyAlignment="1" applyProtection="1">
      <alignment horizontal="center"/>
    </xf>
    <xf numFmtId="0" fontId="41" fillId="7" borderId="4" xfId="0" applyFont="1" applyFill="1" applyBorder="1" applyAlignment="1" applyProtection="1">
      <alignment horizontal="left"/>
    </xf>
    <xf numFmtId="0" fontId="44" fillId="7" borderId="0" xfId="0" applyFont="1" applyFill="1" applyAlignment="1" applyProtection="1">
      <alignment vertical="center" textRotation="90"/>
    </xf>
    <xf numFmtId="0" fontId="42" fillId="7" borderId="27" xfId="0" applyFont="1" applyFill="1" applyBorder="1" applyAlignment="1" applyProtection="1">
      <alignment horizontal="left" vertical="center"/>
    </xf>
    <xf numFmtId="0" fontId="42" fillId="7" borderId="4" xfId="0" applyFont="1" applyFill="1" applyBorder="1" applyAlignment="1" applyProtection="1">
      <alignment horizontal="left" vertical="center"/>
    </xf>
    <xf numFmtId="0" fontId="43" fillId="7" borderId="0" xfId="0" applyNumberFormat="1" applyFont="1" applyFill="1" applyAlignment="1" applyProtection="1"/>
    <xf numFmtId="0" fontId="43" fillId="0" borderId="0" xfId="0" applyNumberFormat="1" applyFont="1" applyFill="1" applyBorder="1" applyAlignment="1" applyProtection="1"/>
    <xf numFmtId="0" fontId="43" fillId="7" borderId="0" xfId="0" applyNumberFormat="1" applyFont="1" applyFill="1" applyProtection="1"/>
    <xf numFmtId="0" fontId="42" fillId="7" borderId="28" xfId="0" applyFont="1" applyFill="1" applyBorder="1" applyAlignment="1" applyProtection="1">
      <alignment horizontal="left" vertical="center"/>
    </xf>
    <xf numFmtId="0" fontId="42" fillId="7" borderId="29" xfId="0" applyFont="1" applyFill="1" applyBorder="1" applyAlignment="1" applyProtection="1">
      <alignment horizontal="center" vertical="center"/>
    </xf>
    <xf numFmtId="0" fontId="42" fillId="7" borderId="30" xfId="0" applyFont="1" applyFill="1" applyBorder="1" applyAlignment="1" applyProtection="1">
      <alignment horizontal="center" vertical="center"/>
    </xf>
    <xf numFmtId="0" fontId="54" fillId="7" borderId="28" xfId="0" applyFont="1" applyFill="1" applyBorder="1" applyAlignment="1" applyProtection="1">
      <alignment horizontal="left" vertical="center"/>
    </xf>
    <xf numFmtId="0" fontId="54" fillId="7" borderId="29" xfId="0" applyFont="1" applyFill="1" applyBorder="1" applyAlignment="1" applyProtection="1">
      <alignment horizontal="left" vertical="center"/>
    </xf>
    <xf numFmtId="0" fontId="54" fillId="7" borderId="29" xfId="0" applyFont="1" applyFill="1" applyBorder="1" applyAlignment="1" applyProtection="1">
      <alignment horizontal="right" vertical="center"/>
    </xf>
    <xf numFmtId="0" fontId="54" fillId="7" borderId="31" xfId="0" applyFont="1" applyFill="1" applyBorder="1" applyAlignment="1" applyProtection="1">
      <alignment horizontal="center" vertical="center"/>
    </xf>
    <xf numFmtId="0" fontId="62" fillId="7" borderId="32" xfId="0" applyFont="1" applyFill="1" applyBorder="1" applyAlignment="1" applyProtection="1">
      <alignment horizontal="center" vertical="center"/>
    </xf>
    <xf numFmtId="0" fontId="34" fillId="7" borderId="7" xfId="0" applyFont="1" applyFill="1" applyBorder="1" applyProtection="1"/>
    <xf numFmtId="0" fontId="34" fillId="7" borderId="3" xfId="0" applyFont="1" applyFill="1" applyBorder="1" applyProtection="1"/>
    <xf numFmtId="0" fontId="63" fillId="7" borderId="24" xfId="0" applyFont="1" applyFill="1" applyBorder="1" applyAlignment="1" applyProtection="1">
      <alignment vertical="center"/>
    </xf>
    <xf numFmtId="0" fontId="63" fillId="7" borderId="25" xfId="0" applyFont="1" applyFill="1" applyBorder="1" applyAlignment="1" applyProtection="1">
      <alignment vertical="center"/>
    </xf>
    <xf numFmtId="0" fontId="34" fillId="7" borderId="25" xfId="0" applyFont="1" applyFill="1" applyBorder="1" applyAlignment="1" applyProtection="1">
      <alignment vertical="center"/>
    </xf>
    <xf numFmtId="0" fontId="43" fillId="7" borderId="25" xfId="0" applyFont="1" applyFill="1" applyBorder="1" applyAlignment="1" applyProtection="1">
      <alignment horizontal="right" vertical="center"/>
    </xf>
    <xf numFmtId="0" fontId="43" fillId="7" borderId="27" xfId="0" applyFont="1" applyFill="1" applyBorder="1" applyAlignment="1" applyProtection="1">
      <alignment horizontal="right" vertical="center"/>
    </xf>
    <xf numFmtId="49" fontId="43" fillId="7" borderId="27" xfId="0" applyNumberFormat="1" applyFont="1" applyFill="1" applyBorder="1" applyAlignment="1" applyProtection="1">
      <alignment horizontal="center" vertical="center"/>
    </xf>
    <xf numFmtId="2" fontId="34" fillId="8" borderId="40" xfId="0" applyNumberFormat="1" applyFont="1" applyFill="1" applyBorder="1" applyAlignment="1" applyProtection="1">
      <alignment horizontal="right" vertical="center"/>
    </xf>
    <xf numFmtId="2" fontId="34" fillId="8" borderId="41" xfId="0" applyNumberFormat="1" applyFont="1" applyFill="1" applyBorder="1" applyAlignment="1" applyProtection="1">
      <alignment horizontal="right" vertical="center"/>
    </xf>
    <xf numFmtId="0" fontId="63" fillId="7" borderId="33" xfId="0" applyFont="1" applyFill="1" applyBorder="1" applyAlignment="1" applyProtection="1">
      <alignment vertical="center"/>
    </xf>
    <xf numFmtId="0" fontId="63" fillId="7" borderId="34" xfId="0" applyFont="1" applyFill="1" applyBorder="1" applyAlignment="1" applyProtection="1">
      <alignment vertical="center"/>
    </xf>
    <xf numFmtId="0" fontId="34" fillId="7" borderId="34" xfId="0" applyFont="1" applyFill="1" applyBorder="1" applyAlignment="1" applyProtection="1">
      <alignment vertical="center"/>
    </xf>
    <xf numFmtId="2" fontId="34" fillId="8" borderId="111" xfId="0" applyNumberFormat="1" applyFont="1" applyFill="1" applyBorder="1" applyAlignment="1" applyProtection="1">
      <alignment horizontal="right" vertical="center"/>
    </xf>
    <xf numFmtId="2" fontId="34" fillId="8" borderId="98" xfId="0" applyNumberFormat="1" applyFont="1" applyFill="1" applyBorder="1" applyAlignment="1" applyProtection="1">
      <alignment horizontal="right" vertical="center"/>
    </xf>
    <xf numFmtId="0" fontId="43" fillId="7" borderId="26" xfId="0" applyFont="1" applyFill="1" applyBorder="1" applyAlignment="1" applyProtection="1">
      <alignment horizontal="left" vertical="center"/>
    </xf>
    <xf numFmtId="1" fontId="43" fillId="4" borderId="27" xfId="0" applyNumberFormat="1" applyFont="1" applyFill="1" applyBorder="1" applyAlignment="1" applyProtection="1">
      <alignment horizontal="center" vertical="center"/>
      <protection locked="0"/>
    </xf>
    <xf numFmtId="0" fontId="63" fillId="7" borderId="6" xfId="0" applyFont="1" applyFill="1" applyBorder="1" applyAlignment="1" applyProtection="1">
      <alignment vertical="center"/>
    </xf>
    <xf numFmtId="0" fontId="63" fillId="7" borderId="1" xfId="0" applyFont="1" applyFill="1" applyBorder="1" applyAlignment="1" applyProtection="1">
      <alignment vertical="center"/>
    </xf>
    <xf numFmtId="0" fontId="34" fillId="7" borderId="1" xfId="0" applyFont="1" applyFill="1" applyBorder="1" applyAlignment="1" applyProtection="1">
      <alignment vertical="center"/>
    </xf>
    <xf numFmtId="0" fontId="43" fillId="7" borderId="1" xfId="0" applyFont="1" applyFill="1" applyBorder="1" applyAlignment="1" applyProtection="1">
      <alignment vertical="center"/>
    </xf>
    <xf numFmtId="0" fontId="43" fillId="7" borderId="1" xfId="0" applyFont="1" applyFill="1" applyBorder="1" applyAlignment="1" applyProtection="1">
      <alignment horizontal="left" vertical="center"/>
    </xf>
    <xf numFmtId="0" fontId="43" fillId="7" borderId="1" xfId="0" applyFont="1" applyFill="1" applyBorder="1" applyAlignment="1" applyProtection="1">
      <alignment horizontal="right" vertical="center"/>
    </xf>
    <xf numFmtId="49" fontId="43" fillId="7" borderId="1" xfId="0" applyNumberFormat="1" applyFont="1" applyFill="1" applyBorder="1" applyAlignment="1" applyProtection="1">
      <alignment horizontal="right" vertical="center"/>
    </xf>
    <xf numFmtId="2" fontId="34" fillId="8" borderId="112" xfId="0" applyNumberFormat="1" applyFont="1" applyFill="1" applyBorder="1" applyAlignment="1" applyProtection="1">
      <alignment horizontal="right" vertical="center"/>
    </xf>
    <xf numFmtId="2" fontId="34" fillId="8" borderId="99" xfId="0" applyNumberFormat="1" applyFont="1" applyFill="1" applyBorder="1" applyAlignment="1" applyProtection="1">
      <alignment horizontal="right" vertical="center"/>
    </xf>
    <xf numFmtId="3" fontId="43" fillId="4" borderId="27" xfId="0" applyNumberFormat="1" applyFont="1" applyFill="1" applyBorder="1" applyAlignment="1" applyProtection="1">
      <alignment horizontal="center" vertical="center"/>
      <protection locked="0"/>
    </xf>
    <xf numFmtId="3" fontId="43" fillId="4" borderId="130" xfId="0" applyNumberFormat="1" applyFont="1" applyFill="1" applyBorder="1" applyAlignment="1" applyProtection="1">
      <alignment horizontal="center" vertical="center"/>
      <protection locked="0"/>
    </xf>
    <xf numFmtId="0" fontId="63" fillId="7" borderId="35" xfId="0" applyFont="1" applyFill="1" applyBorder="1" applyAlignment="1" applyProtection="1">
      <alignment vertical="center"/>
    </xf>
    <xf numFmtId="0" fontId="34" fillId="7" borderId="36" xfId="0" applyFont="1" applyFill="1" applyBorder="1" applyAlignment="1" applyProtection="1">
      <alignment vertical="center"/>
    </xf>
    <xf numFmtId="0" fontId="43" fillId="7" borderId="36" xfId="0" applyFont="1" applyFill="1" applyBorder="1" applyAlignment="1" applyProtection="1">
      <alignment vertical="center"/>
    </xf>
    <xf numFmtId="0" fontId="43" fillId="7" borderId="36" xfId="0" applyFont="1" applyFill="1" applyBorder="1" applyAlignment="1" applyProtection="1">
      <alignment horizontal="left" vertical="center"/>
    </xf>
    <xf numFmtId="0" fontId="43" fillId="7" borderId="36" xfId="0" applyFont="1" applyFill="1" applyBorder="1" applyAlignment="1" applyProtection="1">
      <alignment horizontal="right" vertical="center"/>
    </xf>
    <xf numFmtId="49" fontId="43" fillId="7" borderId="36" xfId="0" applyNumberFormat="1" applyFont="1" applyFill="1" applyBorder="1" applyAlignment="1" applyProtection="1">
      <alignment horizontal="center" vertical="center"/>
    </xf>
    <xf numFmtId="2" fontId="34" fillId="8" borderId="113" xfId="0" applyNumberFormat="1" applyFont="1" applyFill="1" applyBorder="1" applyAlignment="1" applyProtection="1">
      <alignment horizontal="right" vertical="center"/>
    </xf>
    <xf numFmtId="2" fontId="34" fillId="8" borderId="100" xfId="0" applyNumberFormat="1" applyFont="1" applyFill="1" applyBorder="1" applyAlignment="1" applyProtection="1">
      <alignment horizontal="right" vertical="center"/>
    </xf>
    <xf numFmtId="0" fontId="43" fillId="7" borderId="37" xfId="0" applyFont="1" applyFill="1" applyBorder="1" applyAlignment="1" applyProtection="1">
      <alignment horizontal="left" vertical="center"/>
    </xf>
    <xf numFmtId="0" fontId="63" fillId="7" borderId="38" xfId="0" applyFont="1" applyFill="1" applyBorder="1" applyAlignment="1" applyProtection="1">
      <alignment vertical="center"/>
    </xf>
    <xf numFmtId="0" fontId="34" fillId="7" borderId="39" xfId="0" applyFont="1" applyFill="1" applyBorder="1" applyAlignment="1" applyProtection="1">
      <alignment vertical="center"/>
    </xf>
    <xf numFmtId="0" fontId="43" fillId="7" borderId="39" xfId="0" applyFont="1" applyFill="1" applyBorder="1" applyAlignment="1" applyProtection="1">
      <alignment vertical="center"/>
    </xf>
    <xf numFmtId="0" fontId="43" fillId="7" borderId="39" xfId="0" applyFont="1" applyFill="1" applyBorder="1" applyAlignment="1" applyProtection="1">
      <alignment horizontal="right" vertical="center"/>
    </xf>
    <xf numFmtId="2" fontId="34" fillId="8" borderId="108" xfId="0" applyNumberFormat="1" applyFont="1" applyFill="1" applyBorder="1" applyAlignment="1" applyProtection="1">
      <alignment horizontal="right" vertical="center"/>
    </xf>
    <xf numFmtId="2" fontId="34" fillId="8" borderId="101" xfId="0" applyNumberFormat="1" applyFont="1" applyFill="1" applyBorder="1" applyAlignment="1" applyProtection="1">
      <alignment horizontal="right" vertical="center"/>
    </xf>
    <xf numFmtId="0" fontId="63" fillId="7" borderId="29" xfId="0" applyFont="1" applyFill="1" applyBorder="1" applyAlignment="1" applyProtection="1">
      <alignment vertical="center"/>
    </xf>
    <xf numFmtId="0" fontId="34" fillId="7" borderId="29" xfId="0" applyFont="1" applyFill="1" applyBorder="1" applyAlignment="1" applyProtection="1">
      <alignment vertical="center"/>
    </xf>
    <xf numFmtId="0" fontId="43" fillId="7" borderId="29" xfId="0" applyFont="1" applyFill="1" applyBorder="1" applyAlignment="1" applyProtection="1">
      <alignment vertical="center"/>
    </xf>
    <xf numFmtId="0" fontId="43" fillId="7" borderId="29" xfId="0" applyFont="1" applyFill="1" applyBorder="1" applyAlignment="1" applyProtection="1">
      <alignment horizontal="right" vertical="center"/>
    </xf>
    <xf numFmtId="2" fontId="34" fillId="7" borderId="29" xfId="0" applyNumberFormat="1" applyFont="1" applyFill="1" applyBorder="1" applyAlignment="1" applyProtection="1">
      <alignment horizontal="right" vertical="center"/>
    </xf>
    <xf numFmtId="0" fontId="43" fillId="7" borderId="25" xfId="0" applyFont="1" applyFill="1" applyBorder="1" applyAlignment="1" applyProtection="1">
      <alignment vertical="center"/>
    </xf>
    <xf numFmtId="49" fontId="43" fillId="7" borderId="25" xfId="0" applyNumberFormat="1" applyFont="1" applyFill="1" applyBorder="1" applyAlignment="1" applyProtection="1">
      <alignment horizontal="center" vertical="center"/>
    </xf>
    <xf numFmtId="0" fontId="43" fillId="7" borderId="38" xfId="0" applyFont="1" applyFill="1" applyBorder="1" applyAlignment="1" applyProtection="1">
      <alignment horizontal="left" vertical="center"/>
    </xf>
    <xf numFmtId="0" fontId="63" fillId="7" borderId="26" xfId="0" applyFont="1" applyFill="1" applyBorder="1" applyAlignment="1" applyProtection="1">
      <alignment horizontal="left" vertical="center"/>
    </xf>
    <xf numFmtId="0" fontId="63" fillId="7" borderId="27" xfId="0" applyFont="1" applyFill="1" applyBorder="1" applyAlignment="1" applyProtection="1">
      <alignment vertical="center"/>
    </xf>
    <xf numFmtId="0" fontId="34" fillId="7" borderId="27" xfId="0" applyFont="1" applyFill="1" applyBorder="1" applyAlignment="1" applyProtection="1">
      <alignment vertical="center"/>
    </xf>
    <xf numFmtId="0" fontId="43" fillId="7" borderId="27" xfId="0" applyFont="1" applyFill="1" applyBorder="1" applyAlignment="1" applyProtection="1">
      <alignment vertical="center"/>
    </xf>
    <xf numFmtId="0" fontId="43" fillId="4" borderId="27" xfId="0" applyNumberFormat="1" applyFont="1" applyFill="1" applyBorder="1" applyAlignment="1" applyProtection="1">
      <alignment horizontal="center" vertical="center"/>
      <protection locked="0"/>
    </xf>
    <xf numFmtId="2" fontId="34" fillId="8" borderId="84" xfId="0" applyNumberFormat="1" applyFont="1" applyFill="1" applyBorder="1" applyAlignment="1" applyProtection="1">
      <alignment horizontal="right" vertical="center"/>
    </xf>
    <xf numFmtId="2" fontId="34" fillId="8" borderId="71" xfId="0" applyNumberFormat="1" applyFont="1" applyFill="1" applyBorder="1" applyAlignment="1" applyProtection="1">
      <alignment horizontal="right" vertical="center"/>
    </xf>
    <xf numFmtId="0" fontId="63" fillId="7" borderId="38" xfId="0" applyFont="1" applyFill="1" applyBorder="1" applyAlignment="1" applyProtection="1">
      <alignment horizontal="left" vertical="center"/>
    </xf>
    <xf numFmtId="0" fontId="63" fillId="7" borderId="39" xfId="0" applyFont="1" applyFill="1" applyBorder="1" applyAlignment="1" applyProtection="1">
      <alignment vertical="center"/>
    </xf>
    <xf numFmtId="0" fontId="43" fillId="4" borderId="39" xfId="0" applyNumberFormat="1" applyFont="1" applyFill="1" applyBorder="1" applyAlignment="1" applyProtection="1">
      <alignment horizontal="center" vertical="center"/>
      <protection locked="0"/>
    </xf>
    <xf numFmtId="0" fontId="34" fillId="7" borderId="28" xfId="0" applyFont="1" applyFill="1" applyBorder="1" applyAlignment="1" applyProtection="1">
      <alignment vertical="center"/>
    </xf>
    <xf numFmtId="0" fontId="34" fillId="7" borderId="29" xfId="0" applyFont="1" applyFill="1" applyBorder="1" applyAlignment="1" applyProtection="1">
      <alignment horizontal="right" vertical="center"/>
    </xf>
    <xf numFmtId="2" fontId="43" fillId="0" borderId="29" xfId="0" applyNumberFormat="1" applyFont="1" applyFill="1" applyBorder="1" applyAlignment="1" applyProtection="1">
      <alignment horizontal="right" vertical="center"/>
    </xf>
    <xf numFmtId="2" fontId="63" fillId="8" borderId="31" xfId="0" applyNumberFormat="1" applyFont="1" applyFill="1" applyBorder="1" applyAlignment="1" applyProtection="1">
      <alignment horizontal="right" vertical="center"/>
    </xf>
    <xf numFmtId="2" fontId="63" fillId="8" borderId="32" xfId="0" applyNumberFormat="1" applyFont="1" applyFill="1" applyBorder="1" applyAlignment="1" applyProtection="1">
      <alignment horizontal="right" vertical="center"/>
    </xf>
    <xf numFmtId="0" fontId="34" fillId="7" borderId="29" xfId="0" applyFont="1" applyFill="1" applyBorder="1" applyProtection="1"/>
    <xf numFmtId="2" fontId="34" fillId="4" borderId="110" xfId="0" applyNumberFormat="1" applyFont="1" applyFill="1" applyBorder="1" applyAlignment="1" applyProtection="1">
      <alignment horizontal="right" vertical="center"/>
      <protection locked="0"/>
    </xf>
    <xf numFmtId="2" fontId="34" fillId="4" borderId="97" xfId="0" applyNumberFormat="1" applyFont="1" applyFill="1" applyBorder="1" applyAlignment="1" applyProtection="1">
      <alignment horizontal="right" vertical="center"/>
      <protection locked="0"/>
    </xf>
    <xf numFmtId="0" fontId="43" fillId="7" borderId="33" xfId="0" applyFont="1" applyFill="1" applyBorder="1" applyAlignment="1" applyProtection="1">
      <alignment horizontal="left" vertical="center"/>
    </xf>
    <xf numFmtId="0" fontId="43" fillId="0" borderId="34" xfId="0" applyNumberFormat="1" applyFont="1" applyFill="1" applyBorder="1" applyAlignment="1" applyProtection="1">
      <alignment horizontal="center" vertical="center"/>
      <protection locked="0"/>
    </xf>
    <xf numFmtId="0" fontId="63" fillId="7" borderId="8" xfId="0" applyFont="1" applyFill="1" applyBorder="1" applyAlignment="1" applyProtection="1">
      <alignment vertical="center"/>
    </xf>
    <xf numFmtId="0" fontId="63" fillId="7" borderId="4" xfId="0" applyFont="1" applyFill="1" applyBorder="1" applyAlignment="1" applyProtection="1">
      <alignment vertical="center"/>
    </xf>
    <xf numFmtId="0" fontId="34" fillId="7" borderId="4" xfId="0" applyFont="1" applyFill="1" applyBorder="1" applyAlignment="1" applyProtection="1">
      <alignment vertical="center"/>
    </xf>
    <xf numFmtId="0" fontId="43" fillId="7" borderId="4" xfId="0" applyFont="1" applyFill="1" applyBorder="1" applyAlignment="1" applyProtection="1">
      <alignment horizontal="right" vertical="center"/>
    </xf>
    <xf numFmtId="2" fontId="63" fillId="8" borderId="109" xfId="0" applyNumberFormat="1" applyFont="1" applyFill="1" applyBorder="1" applyAlignment="1" applyProtection="1">
      <alignment horizontal="right" vertical="center"/>
    </xf>
    <xf numFmtId="2" fontId="63" fillId="8" borderId="102" xfId="0" applyNumberFormat="1" applyFont="1" applyFill="1" applyBorder="1" applyAlignment="1" applyProtection="1">
      <alignment horizontal="right" vertical="center"/>
    </xf>
    <xf numFmtId="0" fontId="43" fillId="7" borderId="42" xfId="0" applyNumberFormat="1" applyFont="1" applyFill="1" applyBorder="1" applyAlignment="1" applyProtection="1">
      <alignment horizontal="center" vertical="center"/>
      <protection locked="0"/>
    </xf>
    <xf numFmtId="0" fontId="23" fillId="7" borderId="26" xfId="0" applyFont="1" applyFill="1" applyBorder="1" applyAlignment="1" applyProtection="1">
      <alignment horizontal="left" vertical="center"/>
    </xf>
    <xf numFmtId="0" fontId="45" fillId="4" borderId="27" xfId="0" applyFont="1" applyFill="1" applyBorder="1" applyAlignment="1" applyProtection="1">
      <alignment horizontal="center" vertical="center"/>
      <protection locked="0"/>
    </xf>
    <xf numFmtId="2" fontId="45" fillId="4" borderId="63" xfId="0" applyNumberFormat="1" applyFont="1" applyFill="1" applyBorder="1" applyAlignment="1" applyProtection="1">
      <alignment horizontal="center" vertical="center"/>
      <protection locked="0"/>
    </xf>
    <xf numFmtId="0" fontId="63" fillId="7" borderId="26" xfId="0" applyFont="1" applyFill="1" applyBorder="1" applyAlignment="1" applyProtection="1">
      <alignment vertical="center"/>
    </xf>
    <xf numFmtId="2" fontId="34" fillId="4" borderId="84" xfId="0" applyNumberFormat="1" applyFont="1" applyFill="1" applyBorder="1" applyAlignment="1" applyProtection="1">
      <alignment horizontal="right" vertical="center"/>
      <protection locked="0"/>
    </xf>
    <xf numFmtId="2" fontId="34" fillId="4" borderId="71" xfId="0" applyNumberFormat="1" applyFont="1" applyFill="1" applyBorder="1" applyAlignment="1" applyProtection="1">
      <alignment horizontal="right" vertical="center"/>
      <protection locked="0"/>
    </xf>
    <xf numFmtId="0" fontId="23" fillId="7" borderId="38" xfId="0" applyFont="1" applyFill="1" applyBorder="1" applyAlignment="1" applyProtection="1">
      <alignment horizontal="left" vertical="center"/>
    </xf>
    <xf numFmtId="2" fontId="45" fillId="4" borderId="65" xfId="0" applyNumberFormat="1" applyFont="1" applyFill="1" applyBorder="1" applyAlignment="1" applyProtection="1">
      <alignment horizontal="center" vertical="center"/>
      <protection locked="0"/>
    </xf>
    <xf numFmtId="0" fontId="63" fillId="7" borderId="47" xfId="0" applyFont="1" applyFill="1" applyBorder="1" applyAlignment="1" applyProtection="1">
      <alignment vertical="center"/>
    </xf>
    <xf numFmtId="0" fontId="34" fillId="7" borderId="48" xfId="0" applyFont="1" applyFill="1" applyBorder="1" applyAlignment="1" applyProtection="1">
      <alignment vertical="center"/>
    </xf>
    <xf numFmtId="0" fontId="43" fillId="7" borderId="48" xfId="0" applyFont="1" applyFill="1" applyBorder="1" applyAlignment="1" applyProtection="1">
      <alignment horizontal="right" vertical="center"/>
    </xf>
    <xf numFmtId="49" fontId="43" fillId="7" borderId="48" xfId="0" applyNumberFormat="1" applyFont="1" applyFill="1" applyBorder="1" applyAlignment="1" applyProtection="1">
      <alignment horizontal="right" vertical="center"/>
    </xf>
    <xf numFmtId="2" fontId="34" fillId="4" borderId="85" xfId="0" applyNumberFormat="1" applyFont="1" applyFill="1" applyBorder="1" applyAlignment="1" applyProtection="1">
      <alignment horizontal="right" vertical="center"/>
      <protection locked="0"/>
    </xf>
    <xf numFmtId="0" fontId="45" fillId="7" borderId="28" xfId="0" applyFont="1" applyFill="1" applyBorder="1" applyAlignment="1" applyProtection="1">
      <alignment vertical="center"/>
    </xf>
    <xf numFmtId="0" fontId="45" fillId="7" borderId="29" xfId="0" applyFont="1" applyFill="1" applyBorder="1" applyAlignment="1" applyProtection="1">
      <alignment vertical="center"/>
    </xf>
    <xf numFmtId="0" fontId="45" fillId="7" borderId="29" xfId="0" applyFont="1" applyFill="1" applyBorder="1" applyAlignment="1" applyProtection="1">
      <alignment horizontal="right" vertical="center"/>
    </xf>
    <xf numFmtId="0" fontId="34" fillId="7" borderId="24" xfId="0" applyFont="1" applyFill="1" applyBorder="1" applyAlignment="1" applyProtection="1">
      <alignment vertical="center"/>
    </xf>
    <xf numFmtId="0" fontId="34" fillId="7" borderId="25" xfId="0" applyFont="1" applyFill="1" applyBorder="1" applyAlignment="1" applyProtection="1">
      <alignment horizontal="right" vertical="center"/>
    </xf>
    <xf numFmtId="2" fontId="43" fillId="7" borderId="25" xfId="0" applyNumberFormat="1" applyFont="1" applyFill="1" applyBorder="1" applyAlignment="1" applyProtection="1">
      <alignment horizontal="right" vertical="center"/>
    </xf>
    <xf numFmtId="2" fontId="34" fillId="7" borderId="40" xfId="0" applyNumberFormat="1" applyFont="1" applyFill="1" applyBorder="1" applyAlignment="1" applyProtection="1">
      <alignment horizontal="right" vertical="center"/>
    </xf>
    <xf numFmtId="2" fontId="34" fillId="7" borderId="41" xfId="0" applyNumberFormat="1" applyFont="1" applyFill="1" applyBorder="1" applyAlignment="1" applyProtection="1">
      <alignment horizontal="right" vertical="center"/>
    </xf>
    <xf numFmtId="0" fontId="43" fillId="7" borderId="27" xfId="0" applyFont="1" applyFill="1" applyBorder="1" applyAlignment="1" applyProtection="1">
      <alignment horizontal="center" vertical="center"/>
    </xf>
    <xf numFmtId="0" fontId="43" fillId="7" borderId="7" xfId="0" applyFont="1" applyFill="1" applyBorder="1" applyAlignment="1" applyProtection="1">
      <alignment horizontal="left" vertical="center"/>
    </xf>
    <xf numFmtId="0" fontId="43" fillId="7" borderId="34" xfId="0" applyFont="1" applyFill="1" applyBorder="1" applyAlignment="1" applyProtection="1">
      <alignment vertical="center"/>
    </xf>
    <xf numFmtId="0" fontId="43" fillId="7" borderId="34" xfId="0" applyFont="1" applyFill="1" applyBorder="1" applyAlignment="1" applyProtection="1">
      <alignment horizontal="center" vertical="center"/>
    </xf>
    <xf numFmtId="0" fontId="43" fillId="7" borderId="34" xfId="0" applyFont="1" applyFill="1" applyBorder="1" applyAlignment="1" applyProtection="1">
      <alignment horizontal="right" vertical="center"/>
    </xf>
    <xf numFmtId="0" fontId="63" fillId="7" borderId="79" xfId="0" applyFont="1" applyFill="1" applyBorder="1" applyAlignment="1" applyProtection="1">
      <alignment vertical="center"/>
    </xf>
    <xf numFmtId="0" fontId="63" fillId="7" borderId="80" xfId="0" applyFont="1" applyFill="1" applyBorder="1" applyAlignment="1" applyProtection="1">
      <alignment vertical="center"/>
    </xf>
    <xf numFmtId="0" fontId="34" fillId="7" borderId="80" xfId="0" applyFont="1" applyFill="1" applyBorder="1" applyAlignment="1" applyProtection="1">
      <alignment vertical="center"/>
    </xf>
    <xf numFmtId="0" fontId="43" fillId="7" borderId="80" xfId="0" applyFont="1" applyFill="1" applyBorder="1" applyAlignment="1" applyProtection="1">
      <alignment horizontal="right" vertical="center"/>
    </xf>
    <xf numFmtId="0" fontId="43" fillId="7" borderId="8" xfId="0" applyFont="1" applyFill="1" applyBorder="1" applyAlignment="1" applyProtection="1">
      <alignment vertical="center"/>
    </xf>
    <xf numFmtId="0" fontId="63" fillId="7" borderId="28" xfId="0" applyFont="1" applyFill="1" applyBorder="1" applyAlignment="1" applyProtection="1">
      <alignment vertical="center"/>
    </xf>
    <xf numFmtId="0" fontId="43" fillId="7" borderId="29" xfId="0" applyFont="1" applyFill="1" applyBorder="1" applyAlignment="1" applyProtection="1">
      <alignment horizontal="center" vertical="center"/>
    </xf>
    <xf numFmtId="3" fontId="34" fillId="4" borderId="29" xfId="0" applyNumberFormat="1" applyFont="1" applyFill="1" applyBorder="1" applyAlignment="1" applyProtection="1">
      <alignment horizontal="right" vertical="center"/>
      <protection locked="0"/>
    </xf>
    <xf numFmtId="4" fontId="34" fillId="4" borderId="30" xfId="0" applyNumberFormat="1" applyFont="1" applyFill="1" applyBorder="1" applyAlignment="1" applyProtection="1">
      <alignment horizontal="right" vertical="center"/>
      <protection locked="0"/>
    </xf>
    <xf numFmtId="0" fontId="34" fillId="7" borderId="0" xfId="0" applyFont="1" applyFill="1" applyAlignment="1" applyProtection="1">
      <alignment vertical="center"/>
    </xf>
    <xf numFmtId="0" fontId="34" fillId="7" borderId="0" xfId="0" applyFont="1" applyFill="1" applyBorder="1" applyAlignment="1" applyProtection="1">
      <alignment vertical="center"/>
    </xf>
    <xf numFmtId="0" fontId="42" fillId="7" borderId="6" xfId="0" applyFont="1" applyFill="1" applyBorder="1" applyAlignment="1" applyProtection="1">
      <alignment vertical="center"/>
      <protection locked="0"/>
    </xf>
    <xf numFmtId="0" fontId="34" fillId="7" borderId="7" xfId="0" applyFont="1" applyFill="1" applyBorder="1" applyProtection="1">
      <protection locked="0"/>
    </xf>
    <xf numFmtId="0" fontId="34" fillId="7" borderId="8" xfId="0" applyFont="1" applyFill="1" applyBorder="1" applyProtection="1">
      <protection locked="0"/>
    </xf>
    <xf numFmtId="0" fontId="29" fillId="0" borderId="52" xfId="0" applyFont="1" applyFill="1" applyBorder="1" applyAlignment="1" applyProtection="1">
      <alignment horizontal="center" textRotation="90" wrapText="1"/>
    </xf>
    <xf numFmtId="0" fontId="29" fillId="0" borderId="50" xfId="0" applyFont="1" applyFill="1" applyBorder="1" applyAlignment="1" applyProtection="1">
      <alignment horizontal="center" textRotation="90" wrapText="1"/>
    </xf>
    <xf numFmtId="0" fontId="29" fillId="0" borderId="49" xfId="0" applyFont="1" applyFill="1" applyBorder="1" applyAlignment="1" applyProtection="1">
      <alignment horizontal="center" textRotation="90" wrapText="1"/>
    </xf>
    <xf numFmtId="2" fontId="29" fillId="0" borderId="51" xfId="0" applyNumberFormat="1" applyFont="1" applyFill="1" applyBorder="1" applyAlignment="1" applyProtection="1">
      <alignment horizontal="center" textRotation="90" wrapText="1"/>
    </xf>
    <xf numFmtId="2" fontId="29" fillId="0" borderId="54" xfId="0" applyNumberFormat="1" applyFont="1" applyFill="1" applyBorder="1" applyAlignment="1" applyProtection="1">
      <alignment horizontal="center" textRotation="90" wrapText="1"/>
    </xf>
    <xf numFmtId="2" fontId="29" fillId="0" borderId="55" xfId="0" applyNumberFormat="1" applyFont="1" applyFill="1" applyBorder="1" applyAlignment="1" applyProtection="1">
      <alignment horizontal="center" textRotation="90" wrapText="1"/>
    </xf>
    <xf numFmtId="0" fontId="29" fillId="0" borderId="54" xfId="0" applyFont="1" applyFill="1" applyBorder="1" applyAlignment="1" applyProtection="1">
      <alignment horizontal="center" textRotation="90" wrapText="1"/>
    </xf>
    <xf numFmtId="0" fontId="29" fillId="0" borderId="51" xfId="0" applyFont="1" applyFill="1" applyBorder="1" applyAlignment="1" applyProtection="1">
      <alignment horizontal="center" textRotation="90" wrapText="1"/>
    </xf>
    <xf numFmtId="0" fontId="29" fillId="0" borderId="55" xfId="0" applyFont="1" applyFill="1" applyBorder="1" applyAlignment="1" applyProtection="1">
      <alignment horizontal="center" textRotation="90" wrapText="1"/>
    </xf>
    <xf numFmtId="2" fontId="29" fillId="0" borderId="52" xfId="0" applyNumberFormat="1" applyFont="1" applyFill="1" applyBorder="1" applyAlignment="1" applyProtection="1">
      <alignment horizontal="center" textRotation="90" wrapText="1"/>
    </xf>
    <xf numFmtId="0" fontId="29" fillId="0" borderId="56" xfId="0" applyFont="1" applyFill="1" applyBorder="1" applyAlignment="1" applyProtection="1">
      <alignment horizontal="center" textRotation="90" wrapText="1"/>
    </xf>
    <xf numFmtId="0" fontId="29" fillId="0" borderId="53" xfId="0" applyFont="1" applyFill="1" applyBorder="1" applyAlignment="1" applyProtection="1">
      <alignment horizontal="center" textRotation="90" wrapText="1"/>
    </xf>
    <xf numFmtId="0" fontId="18" fillId="0" borderId="54" xfId="0" applyFont="1" applyFill="1" applyBorder="1" applyAlignment="1" applyProtection="1">
      <alignment horizontal="center" textRotation="90" wrapText="1"/>
    </xf>
    <xf numFmtId="0" fontId="18" fillId="0" borderId="4" xfId="0" applyFont="1" applyFill="1" applyBorder="1" applyAlignment="1" applyProtection="1">
      <alignment horizontal="center" textRotation="90" wrapText="1"/>
    </xf>
    <xf numFmtId="0" fontId="18" fillId="0" borderId="87" xfId="0" applyFont="1" applyFill="1" applyBorder="1" applyAlignment="1" applyProtection="1">
      <alignment horizontal="center" textRotation="90" wrapText="1"/>
    </xf>
    <xf numFmtId="0" fontId="18" fillId="0" borderId="88" xfId="0" applyFont="1" applyFill="1" applyBorder="1" applyAlignment="1" applyProtection="1">
      <alignment horizontal="center" textRotation="90" wrapText="1"/>
    </xf>
    <xf numFmtId="0" fontId="18" fillId="0" borderId="29" xfId="0" applyFont="1" applyFill="1" applyBorder="1" applyAlignment="1" applyProtection="1">
      <alignment horizontal="center" textRotation="90" wrapText="1"/>
    </xf>
    <xf numFmtId="0" fontId="65" fillId="7" borderId="99" xfId="0" applyFont="1" applyFill="1" applyBorder="1" applyAlignment="1" applyProtection="1">
      <alignment horizontal="center"/>
    </xf>
    <xf numFmtId="172" fontId="43" fillId="4" borderId="130" xfId="20" applyNumberFormat="1" applyFont="1" applyFill="1" applyBorder="1" applyAlignment="1" applyProtection="1">
      <alignment horizontal="center" vertical="center"/>
      <protection locked="0"/>
    </xf>
    <xf numFmtId="0" fontId="34" fillId="13" borderId="138" xfId="0" applyFont="1" applyFill="1" applyBorder="1" applyAlignment="1" applyProtection="1">
      <alignment horizontal="center"/>
    </xf>
    <xf numFmtId="1" fontId="40" fillId="4" borderId="68" xfId="0" applyNumberFormat="1" applyFont="1" applyFill="1" applyBorder="1" applyAlignment="1" applyProtection="1">
      <alignment horizontal="center" vertical="center" wrapText="1"/>
      <protection locked="0"/>
    </xf>
    <xf numFmtId="1" fontId="16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19" fillId="8" borderId="25" xfId="0" applyNumberFormat="1" applyFont="1" applyFill="1" applyBorder="1" applyAlignment="1" applyProtection="1">
      <alignment vertical="center"/>
    </xf>
    <xf numFmtId="49" fontId="19" fillId="8" borderId="27" xfId="0" applyNumberFormat="1" applyFont="1" applyFill="1" applyBorder="1" applyAlignment="1" applyProtection="1">
      <alignment vertical="center"/>
    </xf>
    <xf numFmtId="0" fontId="19" fillId="8" borderId="39" xfId="0" applyNumberFormat="1" applyFont="1" applyFill="1" applyBorder="1" applyAlignment="1" applyProtection="1">
      <alignment vertical="center"/>
    </xf>
    <xf numFmtId="0" fontId="24" fillId="4" borderId="68" xfId="0" applyNumberFormat="1" applyFont="1" applyFill="1" applyBorder="1" applyAlignment="1" applyProtection="1">
      <alignment horizontal="center" vertical="center" wrapText="1"/>
      <protection locked="0"/>
    </xf>
    <xf numFmtId="2" fontId="24" fillId="4" borderId="68" xfId="0" applyNumberFormat="1" applyFont="1" applyFill="1" applyBorder="1" applyAlignment="1" applyProtection="1">
      <alignment horizontal="center" vertical="center"/>
      <protection locked="0"/>
    </xf>
    <xf numFmtId="0" fontId="12" fillId="2" borderId="6" xfId="0" applyFont="1" applyFill="1" applyBorder="1" applyAlignment="1" applyProtection="1">
      <alignment horizontal="left"/>
    </xf>
    <xf numFmtId="0" fontId="15" fillId="2" borderId="7" xfId="5" applyFont="1" applyFill="1" applyBorder="1" applyAlignment="1" applyProtection="1">
      <alignment horizontal="left"/>
    </xf>
    <xf numFmtId="0" fontId="17" fillId="2" borderId="8" xfId="0" applyFont="1" applyFill="1" applyBorder="1" applyAlignment="1" applyProtection="1">
      <alignment horizontal="center"/>
    </xf>
    <xf numFmtId="0" fontId="20" fillId="0" borderId="141" xfId="0" applyFont="1" applyFill="1" applyBorder="1" applyAlignment="1" applyProtection="1">
      <alignment horizontal="center" vertical="center"/>
    </xf>
    <xf numFmtId="0" fontId="18" fillId="2" borderId="28" xfId="0" applyFont="1" applyFill="1" applyBorder="1" applyAlignment="1" applyProtection="1">
      <alignment horizontal="center" textRotation="90" wrapText="1"/>
    </xf>
    <xf numFmtId="169" fontId="16" fillId="8" borderId="142" xfId="0" applyNumberFormat="1" applyFont="1" applyFill="1" applyBorder="1" applyAlignment="1" applyProtection="1">
      <alignment horizontal="center" vertical="center"/>
    </xf>
    <xf numFmtId="166" fontId="16" fillId="4" borderId="114" xfId="0" applyNumberFormat="1" applyFont="1" applyFill="1" applyBorder="1" applyAlignment="1" applyProtection="1">
      <alignment horizontal="center" vertical="center"/>
      <protection locked="0"/>
    </xf>
    <xf numFmtId="169" fontId="16" fillId="8" borderId="103" xfId="0" applyNumberFormat="1" applyFont="1" applyFill="1" applyBorder="1" applyAlignment="1" applyProtection="1">
      <alignment horizontal="center" vertical="center"/>
    </xf>
    <xf numFmtId="0" fontId="18" fillId="2" borderId="8" xfId="0" applyFont="1" applyFill="1" applyBorder="1" applyAlignment="1" applyProtection="1">
      <alignment horizontal="center" textRotation="90" wrapText="1"/>
    </xf>
    <xf numFmtId="169" fontId="40" fillId="8" borderId="76" xfId="0" applyNumberFormat="1" applyFont="1" applyFill="1" applyBorder="1" applyAlignment="1" applyProtection="1">
      <alignment horizontal="center" vertical="center"/>
    </xf>
    <xf numFmtId="0" fontId="68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24" fillId="4" borderId="59" xfId="0" applyNumberFormat="1" applyFont="1" applyFill="1" applyBorder="1" applyAlignment="1" applyProtection="1">
      <alignment horizontal="center" vertical="center" wrapText="1"/>
      <protection locked="0"/>
    </xf>
    <xf numFmtId="0" fontId="24" fillId="4" borderId="106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 applyProtection="1">
      <alignment horizontal="center"/>
    </xf>
    <xf numFmtId="0" fontId="14" fillId="2" borderId="7" xfId="0" applyFont="1" applyFill="1" applyBorder="1" applyAlignment="1" applyProtection="1">
      <alignment horizontal="center"/>
    </xf>
    <xf numFmtId="2" fontId="20" fillId="0" borderId="7" xfId="0" applyNumberFormat="1" applyFont="1" applyFill="1" applyBorder="1" applyAlignment="1" applyProtection="1">
      <alignment horizontal="center" vertical="center"/>
    </xf>
    <xf numFmtId="2" fontId="20" fillId="0" borderId="8" xfId="0" applyNumberFormat="1" applyFont="1" applyFill="1" applyBorder="1" applyAlignment="1" applyProtection="1">
      <alignment horizontal="center" vertical="center"/>
    </xf>
    <xf numFmtId="0" fontId="16" fillId="4" borderId="114" xfId="0" applyNumberFormat="1" applyFont="1" applyFill="1" applyBorder="1" applyAlignment="1" applyProtection="1">
      <alignment horizontal="center" vertical="center"/>
      <protection locked="0"/>
    </xf>
    <xf numFmtId="0" fontId="16" fillId="4" borderId="106" xfId="0" applyNumberFormat="1" applyFont="1" applyFill="1" applyBorder="1" applyAlignment="1" applyProtection="1">
      <alignment horizontal="center" vertical="center"/>
      <protection locked="0"/>
    </xf>
    <xf numFmtId="165" fontId="20" fillId="8" borderId="61" xfId="0" applyNumberFormat="1" applyFont="1" applyFill="1" applyBorder="1" applyAlignment="1" applyProtection="1">
      <alignment horizontal="center" vertical="center"/>
    </xf>
    <xf numFmtId="165" fontId="20" fillId="8" borderId="107" xfId="0" applyNumberFormat="1" applyFont="1" applyFill="1" applyBorder="1" applyAlignment="1" applyProtection="1">
      <alignment horizontal="center" vertical="center"/>
    </xf>
    <xf numFmtId="165" fontId="16" fillId="4" borderId="73" xfId="0" applyNumberFormat="1" applyFont="1" applyFill="1" applyBorder="1" applyAlignment="1" applyProtection="1">
      <alignment horizontal="center" vertical="center"/>
      <protection locked="0"/>
    </xf>
    <xf numFmtId="164" fontId="29" fillId="0" borderId="53" xfId="0" applyNumberFormat="1" applyFont="1" applyFill="1" applyBorder="1" applyAlignment="1" applyProtection="1">
      <alignment horizontal="center" textRotation="90" wrapText="1"/>
    </xf>
    <xf numFmtId="165" fontId="16" fillId="8" borderId="73" xfId="0" applyNumberFormat="1" applyFont="1" applyFill="1" applyBorder="1" applyAlignment="1" applyProtection="1">
      <alignment horizontal="center" vertical="center"/>
    </xf>
    <xf numFmtId="3" fontId="24" fillId="4" borderId="145" xfId="0" applyNumberFormat="1" applyFont="1" applyFill="1" applyBorder="1" applyAlignment="1" applyProtection="1">
      <alignment horizontal="center" vertical="center"/>
      <protection locked="0"/>
    </xf>
    <xf numFmtId="172" fontId="22" fillId="2" borderId="0" xfId="20" applyNumberFormat="1" applyFont="1" applyFill="1" applyProtection="1"/>
    <xf numFmtId="2" fontId="63" fillId="4" borderId="84" xfId="0" applyNumberFormat="1" applyFont="1" applyFill="1" applyBorder="1" applyAlignment="1" applyProtection="1">
      <alignment horizontal="left" vertical="center"/>
      <protection locked="0"/>
    </xf>
    <xf numFmtId="3" fontId="63" fillId="4" borderId="29" xfId="0" applyNumberFormat="1" applyFont="1" applyFill="1" applyBorder="1" applyAlignment="1" applyProtection="1">
      <alignment horizontal="left" vertical="center"/>
      <protection locked="0"/>
    </xf>
    <xf numFmtId="4" fontId="34" fillId="8" borderId="109" xfId="0" applyNumberFormat="1" applyFont="1" applyFill="1" applyBorder="1" applyAlignment="1" applyProtection="1">
      <alignment horizontal="right" vertical="center"/>
      <protection locked="0"/>
    </xf>
    <xf numFmtId="2" fontId="63" fillId="8" borderId="13" xfId="0" applyNumberFormat="1" applyFont="1" applyFill="1" applyBorder="1" applyAlignment="1" applyProtection="1">
      <alignment horizontal="left" vertical="center"/>
    </xf>
    <xf numFmtId="2" fontId="63" fillId="8" borderId="13" xfId="0" applyNumberFormat="1" applyFont="1" applyFill="1" applyBorder="1" applyAlignment="1" applyProtection="1">
      <alignment horizontal="right" vertical="center"/>
    </xf>
    <xf numFmtId="0" fontId="42" fillId="7" borderId="6" xfId="0" applyFont="1" applyFill="1" applyBorder="1" applyAlignment="1" applyProtection="1">
      <alignment horizontal="left" vertical="center"/>
    </xf>
    <xf numFmtId="0" fontId="42" fillId="7" borderId="1" xfId="0" applyFont="1" applyFill="1" applyBorder="1" applyAlignment="1" applyProtection="1">
      <alignment horizontal="center" vertical="center"/>
    </xf>
    <xf numFmtId="0" fontId="42" fillId="7" borderId="2" xfId="0" applyFont="1" applyFill="1" applyBorder="1" applyAlignment="1" applyProtection="1">
      <alignment horizontal="center" vertical="center"/>
    </xf>
    <xf numFmtId="174" fontId="34" fillId="7" borderId="0" xfId="0" applyNumberFormat="1" applyFont="1" applyFill="1" applyProtection="1"/>
    <xf numFmtId="173" fontId="69" fillId="7" borderId="0" xfId="0" applyNumberFormat="1" applyFont="1" applyFill="1" applyProtection="1"/>
    <xf numFmtId="49" fontId="43" fillId="0" borderId="37" xfId="0" applyNumberFormat="1" applyFont="1" applyFill="1" applyBorder="1" applyAlignment="1" applyProtection="1">
      <alignment horizontal="left" vertical="top" wrapText="1"/>
      <protection locked="0"/>
    </xf>
    <xf numFmtId="49" fontId="43" fillId="0" borderId="42" xfId="0" applyNumberFormat="1" applyFont="1" applyFill="1" applyBorder="1" applyAlignment="1" applyProtection="1">
      <alignment horizontal="left" vertical="top" wrapText="1"/>
      <protection locked="0"/>
    </xf>
    <xf numFmtId="49" fontId="43" fillId="0" borderId="137" xfId="0" applyNumberFormat="1" applyFont="1" applyFill="1" applyBorder="1" applyAlignment="1" applyProtection="1">
      <alignment horizontal="left" vertical="top" wrapText="1"/>
      <protection locked="0"/>
    </xf>
    <xf numFmtId="174" fontId="34" fillId="7" borderId="0" xfId="0" applyNumberFormat="1" applyFont="1" applyFill="1" applyAlignment="1" applyProtection="1">
      <alignment vertical="center"/>
    </xf>
    <xf numFmtId="172" fontId="45" fillId="4" borderId="101" xfId="20" applyNumberFormat="1" applyFont="1" applyFill="1" applyBorder="1" applyAlignment="1" applyProtection="1">
      <alignment vertical="center"/>
      <protection locked="0"/>
    </xf>
    <xf numFmtId="2" fontId="16" fillId="4" borderId="58" xfId="0" applyNumberFormat="1" applyFont="1" applyFill="1" applyBorder="1" applyAlignment="1" applyProtection="1">
      <alignment horizontal="center" vertical="center"/>
      <protection locked="0"/>
    </xf>
    <xf numFmtId="0" fontId="28" fillId="17" borderId="102" xfId="0" applyFont="1" applyFill="1" applyBorder="1" applyAlignment="1" applyProtection="1">
      <alignment horizontal="center"/>
    </xf>
    <xf numFmtId="172" fontId="71" fillId="4" borderId="101" xfId="20" applyNumberFormat="1" applyFont="1" applyFill="1" applyBorder="1" applyAlignment="1" applyProtection="1">
      <alignment vertical="center"/>
      <protection locked="0"/>
    </xf>
    <xf numFmtId="2" fontId="70" fillId="18" borderId="124" xfId="0" applyNumberFormat="1" applyFont="1" applyFill="1" applyBorder="1" applyAlignment="1" applyProtection="1">
      <alignment horizontal="center" vertical="center"/>
    </xf>
    <xf numFmtId="2" fontId="34" fillId="4" borderId="111" xfId="0" applyNumberFormat="1" applyFont="1" applyFill="1" applyBorder="1" applyAlignment="1" applyProtection="1">
      <alignment horizontal="right" vertical="center"/>
      <protection locked="0"/>
    </xf>
    <xf numFmtId="2" fontId="34" fillId="4" borderId="98" xfId="0" applyNumberFormat="1" applyFont="1" applyFill="1" applyBorder="1" applyAlignment="1" applyProtection="1">
      <alignment horizontal="right" vertical="center"/>
      <protection locked="0"/>
    </xf>
    <xf numFmtId="173" fontId="12" fillId="0" borderId="73" xfId="21" applyNumberFormat="1" applyFont="1" applyFill="1" applyBorder="1" applyAlignment="1" applyProtection="1">
      <alignment horizontal="center" vertical="center"/>
      <protection locked="0"/>
    </xf>
    <xf numFmtId="173" fontId="36" fillId="0" borderId="146" xfId="21" applyNumberFormat="1" applyFont="1" applyFill="1" applyBorder="1" applyAlignment="1" applyProtection="1">
      <alignment horizontal="right" vertical="center"/>
    </xf>
    <xf numFmtId="173" fontId="63" fillId="0" borderId="5" xfId="0" applyNumberFormat="1" applyFont="1" applyFill="1" applyBorder="1" applyAlignment="1" applyProtection="1">
      <alignment horizontal="right" vertical="center"/>
      <protection locked="0"/>
    </xf>
    <xf numFmtId="0" fontId="19" fillId="4" borderId="27" xfId="0" applyFont="1" applyFill="1" applyBorder="1" applyAlignment="1" applyProtection="1">
      <alignment horizontal="center" vertical="center"/>
      <protection locked="0"/>
    </xf>
    <xf numFmtId="3" fontId="20" fillId="4" borderId="27" xfId="0" applyNumberFormat="1" applyFont="1" applyFill="1" applyBorder="1" applyAlignment="1" applyProtection="1">
      <alignment vertical="center"/>
      <protection locked="0"/>
    </xf>
    <xf numFmtId="3" fontId="20" fillId="4" borderId="130" xfId="0" applyNumberFormat="1" applyFont="1" applyFill="1" applyBorder="1" applyAlignment="1" applyProtection="1">
      <alignment vertical="center"/>
      <protection locked="0"/>
    </xf>
    <xf numFmtId="49" fontId="45" fillId="4" borderId="71" xfId="0" applyNumberFormat="1" applyFont="1" applyFill="1" applyBorder="1" applyAlignment="1" applyProtection="1">
      <alignment horizontal="center" vertical="center"/>
      <protection locked="0"/>
    </xf>
    <xf numFmtId="49" fontId="45" fillId="4" borderId="140" xfId="0" applyNumberFormat="1" applyFont="1" applyFill="1" applyBorder="1" applyAlignment="1" applyProtection="1">
      <alignment horizontal="center" vertical="center"/>
      <protection locked="0"/>
    </xf>
    <xf numFmtId="0" fontId="34" fillId="19" borderId="138" xfId="0" applyFont="1" applyFill="1" applyBorder="1" applyAlignment="1" applyProtection="1">
      <alignment horizontal="center"/>
    </xf>
    <xf numFmtId="0" fontId="34" fillId="20" borderId="138" xfId="0" applyFont="1" applyFill="1" applyBorder="1" applyAlignment="1" applyProtection="1">
      <alignment horizontal="center"/>
    </xf>
    <xf numFmtId="172" fontId="45" fillId="4" borderId="71" xfId="20" applyNumberFormat="1" applyFont="1" applyFill="1" applyBorder="1" applyAlignment="1" applyProtection="1">
      <alignment horizontal="center" vertical="center"/>
      <protection locked="0"/>
    </xf>
    <xf numFmtId="172" fontId="45" fillId="4" borderId="140" xfId="20" applyNumberFormat="1" applyFont="1" applyFill="1" applyBorder="1" applyAlignment="1" applyProtection="1">
      <alignment horizontal="center" vertical="center"/>
      <protection locked="0"/>
    </xf>
    <xf numFmtId="0" fontId="45" fillId="4" borderId="143" xfId="0" applyNumberFormat="1" applyFont="1" applyFill="1" applyBorder="1" applyAlignment="1" applyProtection="1">
      <alignment horizontal="center" vertical="center" wrapText="1"/>
      <protection locked="0"/>
    </xf>
    <xf numFmtId="0" fontId="45" fillId="4" borderId="67" xfId="0" applyNumberFormat="1" applyFont="1" applyFill="1" applyBorder="1" applyAlignment="1" applyProtection="1">
      <alignment horizontal="center" vertical="center" wrapText="1"/>
      <protection locked="0"/>
    </xf>
    <xf numFmtId="49" fontId="45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45" fillId="4" borderId="142" xfId="0" applyNumberFormat="1" applyFont="1" applyFill="1" applyBorder="1" applyAlignment="1" applyProtection="1">
      <alignment horizontal="center" vertical="center"/>
      <protection locked="0"/>
    </xf>
    <xf numFmtId="49" fontId="45" fillId="4" borderId="144" xfId="0" applyNumberFormat="1" applyFont="1" applyFill="1" applyBorder="1" applyAlignment="1" applyProtection="1">
      <alignment horizontal="center" vertical="center" wrapText="1"/>
      <protection locked="0"/>
    </xf>
    <xf numFmtId="3" fontId="45" fillId="4" borderId="144" xfId="0" applyNumberFormat="1" applyFont="1" applyFill="1" applyBorder="1" applyAlignment="1" applyProtection="1">
      <alignment horizontal="center" vertical="center"/>
      <protection locked="0"/>
    </xf>
    <xf numFmtId="3" fontId="45" fillId="4" borderId="147" xfId="0" applyNumberFormat="1" applyFont="1" applyFill="1" applyBorder="1" applyAlignment="1" applyProtection="1">
      <alignment horizontal="center" vertical="center"/>
      <protection locked="0"/>
    </xf>
    <xf numFmtId="3" fontId="45" fillId="4" borderId="72" xfId="0" applyNumberFormat="1" applyFont="1" applyFill="1" applyBorder="1" applyAlignment="1" applyProtection="1">
      <alignment horizontal="center" vertical="center"/>
      <protection locked="0"/>
    </xf>
    <xf numFmtId="0" fontId="45" fillId="4" borderId="73" xfId="0" applyNumberFormat="1" applyFont="1" applyFill="1" applyBorder="1" applyAlignment="1" applyProtection="1">
      <alignment horizontal="center" vertical="center" wrapText="1"/>
      <protection locked="0"/>
    </xf>
    <xf numFmtId="3" fontId="72" fillId="4" borderId="72" xfId="0" applyNumberFormat="1" applyFont="1" applyFill="1" applyBorder="1" applyAlignment="1" applyProtection="1">
      <alignment horizontal="center" vertical="center"/>
      <protection locked="0"/>
    </xf>
    <xf numFmtId="49" fontId="72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72" fillId="4" borderId="74" xfId="0" applyNumberFormat="1" applyFont="1" applyFill="1" applyBorder="1" applyAlignment="1" applyProtection="1">
      <alignment horizontal="center" vertical="center"/>
      <protection locked="0"/>
    </xf>
    <xf numFmtId="49" fontId="72" fillId="4" borderId="68" xfId="0" applyNumberFormat="1" applyFont="1" applyFill="1" applyBorder="1" applyAlignment="1" applyProtection="1">
      <alignment horizontal="center" vertical="center"/>
      <protection locked="0"/>
    </xf>
    <xf numFmtId="0" fontId="72" fillId="4" borderId="67" xfId="0" applyNumberFormat="1" applyFont="1" applyFill="1" applyBorder="1" applyAlignment="1" applyProtection="1">
      <alignment horizontal="center" vertical="center" wrapText="1"/>
      <protection locked="0"/>
    </xf>
    <xf numFmtId="0" fontId="72" fillId="4" borderId="78" xfId="0" applyNumberFormat="1" applyFont="1" applyFill="1" applyBorder="1" applyAlignment="1" applyProtection="1">
      <alignment horizontal="center" vertical="center" wrapText="1"/>
      <protection locked="0"/>
    </xf>
    <xf numFmtId="49" fontId="72" fillId="4" borderId="72" xfId="0" applyNumberFormat="1" applyFont="1" applyFill="1" applyBorder="1" applyAlignment="1" applyProtection="1">
      <alignment horizontal="center" vertical="center" wrapText="1"/>
      <protection locked="0"/>
    </xf>
    <xf numFmtId="0" fontId="72" fillId="4" borderId="73" xfId="0" applyNumberFormat="1" applyFont="1" applyFill="1" applyBorder="1" applyAlignment="1" applyProtection="1">
      <alignment horizontal="center" vertical="center" wrapText="1"/>
      <protection locked="0"/>
    </xf>
    <xf numFmtId="3" fontId="72" fillId="4" borderId="68" xfId="0" applyNumberFormat="1" applyFont="1" applyFill="1" applyBorder="1" applyAlignment="1" applyProtection="1">
      <alignment horizontal="center" vertical="center"/>
      <protection locked="0"/>
    </xf>
    <xf numFmtId="0" fontId="72" fillId="4" borderId="73" xfId="0" applyNumberFormat="1" applyFont="1" applyFill="1" applyBorder="1" applyAlignment="1" applyProtection="1">
      <alignment horizontal="center" vertical="center"/>
      <protection locked="0"/>
    </xf>
    <xf numFmtId="3" fontId="72" fillId="21" borderId="73" xfId="0" applyNumberFormat="1" applyFont="1" applyFill="1" applyBorder="1" applyAlignment="1" applyProtection="1">
      <alignment horizontal="center" vertical="center"/>
      <protection locked="0"/>
    </xf>
    <xf numFmtId="3" fontId="72" fillId="21" borderId="16" xfId="0" applyNumberFormat="1" applyFont="1" applyFill="1" applyBorder="1" applyAlignment="1" applyProtection="1">
      <alignment horizontal="center" vertical="center"/>
      <protection locked="0"/>
    </xf>
    <xf numFmtId="2" fontId="45" fillId="21" borderId="68" xfId="0" applyNumberFormat="1" applyFont="1" applyFill="1" applyBorder="1" applyAlignment="1" applyProtection="1">
      <alignment horizontal="center" vertical="center"/>
      <protection locked="0"/>
    </xf>
    <xf numFmtId="49" fontId="72" fillId="21" borderId="67" xfId="0" applyNumberFormat="1" applyFont="1" applyFill="1" applyBorder="1" applyAlignment="1" applyProtection="1">
      <alignment horizontal="center" vertical="center"/>
      <protection locked="0"/>
    </xf>
    <xf numFmtId="2" fontId="72" fillId="21" borderId="68" xfId="0" applyNumberFormat="1" applyFont="1" applyFill="1" applyBorder="1" applyAlignment="1" applyProtection="1">
      <alignment horizontal="center" vertical="center"/>
      <protection locked="0"/>
    </xf>
    <xf numFmtId="0" fontId="72" fillId="21" borderId="68" xfId="0" applyNumberFormat="1" applyFont="1" applyFill="1" applyBorder="1" applyAlignment="1" applyProtection="1">
      <alignment horizontal="center" vertical="center"/>
      <protection locked="0"/>
    </xf>
    <xf numFmtId="0" fontId="45" fillId="21" borderId="106" xfId="0" applyNumberFormat="1" applyFont="1" applyFill="1" applyBorder="1" applyAlignment="1" applyProtection="1">
      <alignment horizontal="center" vertical="center"/>
      <protection locked="0"/>
    </xf>
    <xf numFmtId="0" fontId="16" fillId="10" borderId="67" xfId="0" applyNumberFormat="1" applyFont="1" applyFill="1" applyBorder="1" applyAlignment="1" applyProtection="1">
      <alignment horizontal="center" vertical="center" wrapText="1"/>
      <protection locked="0"/>
    </xf>
    <xf numFmtId="0" fontId="40" fillId="48" borderId="58" xfId="0" applyNumberFormat="1" applyFont="1" applyFill="1" applyBorder="1" applyAlignment="1" applyProtection="1">
      <alignment horizontal="center" vertical="center" wrapText="1"/>
      <protection locked="0"/>
    </xf>
    <xf numFmtId="0" fontId="40" fillId="48" borderId="67" xfId="0" applyNumberFormat="1" applyFont="1" applyFill="1" applyBorder="1" applyAlignment="1" applyProtection="1">
      <alignment horizontal="center" vertical="center" wrapText="1"/>
      <protection locked="0"/>
    </xf>
    <xf numFmtId="0" fontId="16" fillId="13" borderId="67" xfId="0" applyNumberFormat="1" applyFont="1" applyFill="1" applyBorder="1" applyAlignment="1" applyProtection="1">
      <alignment horizontal="center" vertical="center" wrapText="1"/>
      <protection locked="0"/>
    </xf>
    <xf numFmtId="49" fontId="68" fillId="4" borderId="67" xfId="0" applyNumberFormat="1" applyFont="1" applyFill="1" applyBorder="1" applyAlignment="1" applyProtection="1">
      <alignment horizontal="center" vertical="center" wrapText="1"/>
      <protection locked="0"/>
    </xf>
    <xf numFmtId="0" fontId="16" fillId="18" borderId="67" xfId="0" applyNumberFormat="1" applyFont="1" applyFill="1" applyBorder="1" applyAlignment="1" applyProtection="1">
      <alignment horizontal="center" vertical="center" wrapText="1"/>
      <protection locked="0"/>
    </xf>
    <xf numFmtId="0" fontId="60" fillId="49" borderId="67" xfId="0" applyNumberFormat="1" applyFont="1" applyFill="1" applyBorder="1" applyAlignment="1" applyProtection="1">
      <alignment horizontal="center" vertical="center" wrapText="1"/>
      <protection locked="0"/>
    </xf>
    <xf numFmtId="0" fontId="60" fillId="50" borderId="67" xfId="0" applyNumberFormat="1" applyFont="1" applyFill="1" applyBorder="1" applyAlignment="1" applyProtection="1">
      <alignment horizontal="center" vertical="center" wrapText="1"/>
      <protection locked="0"/>
    </xf>
    <xf numFmtId="0" fontId="60" fillId="51" borderId="67" xfId="0" applyNumberFormat="1" applyFont="1" applyFill="1" applyBorder="1" applyAlignment="1" applyProtection="1">
      <alignment horizontal="center" vertical="center" wrapText="1"/>
      <protection locked="0"/>
    </xf>
    <xf numFmtId="0" fontId="60" fillId="52" borderId="67" xfId="0" applyNumberFormat="1" applyFont="1" applyFill="1" applyBorder="1" applyAlignment="1" applyProtection="1">
      <alignment horizontal="center" vertical="center" wrapText="1"/>
      <protection locked="0"/>
    </xf>
    <xf numFmtId="0" fontId="60" fillId="53" borderId="67" xfId="0" applyNumberFormat="1" applyFont="1" applyFill="1" applyBorder="1" applyAlignment="1" applyProtection="1">
      <alignment horizontal="center" vertical="center" wrapText="1"/>
      <protection locked="0"/>
    </xf>
    <xf numFmtId="0" fontId="24" fillId="54" borderId="67" xfId="0" applyNumberFormat="1" applyFont="1" applyFill="1" applyBorder="1" applyAlignment="1" applyProtection="1">
      <alignment horizontal="center" vertical="center" wrapText="1"/>
      <protection locked="0"/>
    </xf>
    <xf numFmtId="1" fontId="16" fillId="21" borderId="68" xfId="0" applyNumberFormat="1" applyFont="1" applyFill="1" applyBorder="1" applyAlignment="1" applyProtection="1">
      <alignment horizontal="center" vertical="center" wrapText="1"/>
      <protection locked="0"/>
    </xf>
    <xf numFmtId="0" fontId="24" fillId="4" borderId="72" xfId="0" applyNumberFormat="1" applyFont="1" applyFill="1" applyBorder="1" applyAlignment="1" applyProtection="1">
      <alignment horizontal="center" vertical="center" wrapText="1"/>
      <protection locked="0"/>
    </xf>
    <xf numFmtId="0" fontId="24" fillId="4" borderId="67" xfId="0" applyNumberFormat="1" applyFont="1" applyFill="1" applyBorder="1" applyAlignment="1" applyProtection="1">
      <alignment horizontal="center" vertical="center" wrapText="1"/>
      <protection locked="0"/>
    </xf>
    <xf numFmtId="49" fontId="24" fillId="4" borderId="68" xfId="0" applyNumberFormat="1" applyFont="1" applyFill="1" applyBorder="1" applyAlignment="1" applyProtection="1">
      <alignment horizontal="center" vertical="center" wrapText="1"/>
      <protection locked="0"/>
    </xf>
    <xf numFmtId="1" fontId="24" fillId="4" borderId="68" xfId="0" applyNumberFormat="1" applyFont="1" applyFill="1" applyBorder="1" applyAlignment="1" applyProtection="1">
      <alignment horizontal="center" vertical="center" wrapText="1"/>
      <protection locked="0"/>
    </xf>
    <xf numFmtId="2" fontId="24" fillId="4" borderId="74" xfId="0" applyNumberFormat="1" applyFont="1" applyFill="1" applyBorder="1" applyAlignment="1" applyProtection="1">
      <alignment horizontal="center" vertical="center"/>
      <protection locked="0"/>
    </xf>
    <xf numFmtId="0" fontId="16" fillId="55" borderId="68" xfId="0" applyNumberFormat="1" applyFont="1" applyFill="1" applyBorder="1" applyAlignment="1" applyProtection="1">
      <alignment horizontal="center" vertical="center" wrapText="1"/>
      <protection locked="0"/>
    </xf>
    <xf numFmtId="0" fontId="24" fillId="55" borderId="68" xfId="0" applyNumberFormat="1" applyFont="1" applyFill="1" applyBorder="1" applyAlignment="1" applyProtection="1">
      <alignment horizontal="center" vertical="center" wrapText="1"/>
      <protection locked="0"/>
    </xf>
    <xf numFmtId="0" fontId="22" fillId="55" borderId="0" xfId="0" applyFont="1" applyFill="1" applyAlignment="1" applyProtection="1">
      <alignment horizontal="center" vertical="center"/>
      <protection locked="0"/>
    </xf>
    <xf numFmtId="0" fontId="22" fillId="54" borderId="0" xfId="0" applyFont="1" applyFill="1" applyAlignment="1" applyProtection="1">
      <alignment horizontal="center" vertical="center"/>
      <protection locked="0"/>
    </xf>
    <xf numFmtId="0" fontId="16" fillId="54" borderId="68" xfId="0" applyNumberFormat="1" applyFont="1" applyFill="1" applyBorder="1" applyAlignment="1" applyProtection="1">
      <alignment horizontal="center" vertical="center" wrapText="1"/>
      <protection locked="0"/>
    </xf>
    <xf numFmtId="0" fontId="22" fillId="55" borderId="0" xfId="0" applyFont="1" applyFill="1" applyAlignment="1" applyProtection="1">
      <alignment horizontal="center" vertical="center"/>
    </xf>
    <xf numFmtId="2" fontId="129" fillId="18" borderId="124" xfId="0" applyNumberFormat="1" applyFont="1" applyFill="1" applyBorder="1" applyAlignment="1" applyProtection="1">
      <alignment horizontal="center" vertical="center"/>
    </xf>
    <xf numFmtId="2" fontId="129" fillId="55" borderId="124" xfId="0" applyNumberFormat="1" applyFont="1" applyFill="1" applyBorder="1" applyAlignment="1" applyProtection="1">
      <alignment horizontal="center" vertical="center"/>
    </xf>
    <xf numFmtId="0" fontId="43" fillId="7" borderId="0" xfId="0" applyNumberFormat="1" applyFont="1" applyFill="1" applyAlignment="1" applyProtection="1">
      <alignment horizontal="center"/>
    </xf>
    <xf numFmtId="0" fontId="45" fillId="4" borderId="27" xfId="0" quotePrefix="1" applyNumberFormat="1" applyFont="1" applyFill="1" applyBorder="1" applyAlignment="1" applyProtection="1">
      <alignment horizontal="left" vertical="center"/>
      <protection locked="0"/>
    </xf>
    <xf numFmtId="0" fontId="45" fillId="4" borderId="27" xfId="0" applyNumberFormat="1" applyFont="1" applyFill="1" applyBorder="1" applyAlignment="1" applyProtection="1">
      <alignment horizontal="left" vertical="center"/>
      <protection locked="0"/>
    </xf>
    <xf numFmtId="0" fontId="45" fillId="4" borderId="130" xfId="0" applyNumberFormat="1" applyFont="1" applyFill="1" applyBorder="1" applyAlignment="1" applyProtection="1">
      <alignment horizontal="left" vertical="center"/>
      <protection locked="0"/>
    </xf>
    <xf numFmtId="0" fontId="43" fillId="4" borderId="27" xfId="0" applyNumberFormat="1" applyFont="1" applyFill="1" applyBorder="1" applyAlignment="1" applyProtection="1">
      <alignment horizontal="left" vertical="center"/>
      <protection locked="0"/>
    </xf>
    <xf numFmtId="0" fontId="43" fillId="4" borderId="130" xfId="0" applyNumberFormat="1" applyFont="1" applyFill="1" applyBorder="1" applyAlignment="1" applyProtection="1">
      <alignment horizontal="left" vertical="center"/>
      <protection locked="0"/>
    </xf>
    <xf numFmtId="0" fontId="43" fillId="4" borderId="27" xfId="0" applyNumberFormat="1" applyFont="1" applyFill="1" applyBorder="1" applyAlignment="1" applyProtection="1">
      <alignment horizontal="center" vertical="center"/>
      <protection locked="0"/>
    </xf>
    <xf numFmtId="0" fontId="45" fillId="4" borderId="25" xfId="0" applyNumberFormat="1" applyFont="1" applyFill="1" applyBorder="1" applyAlignment="1" applyProtection="1">
      <alignment horizontal="left" vertical="center"/>
      <protection locked="0"/>
    </xf>
    <xf numFmtId="0" fontId="40" fillId="7" borderId="131" xfId="0" applyFont="1" applyFill="1" applyBorder="1" applyAlignment="1" applyProtection="1">
      <alignment horizontal="center" vertical="center" wrapText="1"/>
    </xf>
    <xf numFmtId="0" fontId="40" fillId="7" borderId="132" xfId="0" applyFont="1" applyFill="1" applyBorder="1" applyAlignment="1" applyProtection="1">
      <alignment horizontal="center" vertical="center" wrapText="1"/>
    </xf>
    <xf numFmtId="0" fontId="40" fillId="7" borderId="107" xfId="0" applyFont="1" applyFill="1" applyBorder="1" applyAlignment="1" applyProtection="1">
      <alignment horizontal="center" vertical="center" wrapText="1"/>
    </xf>
    <xf numFmtId="0" fontId="43" fillId="4" borderId="25" xfId="0" applyNumberFormat="1" applyFont="1" applyFill="1" applyBorder="1" applyAlignment="1" applyProtection="1">
      <alignment horizontal="center" vertical="center"/>
      <protection locked="0"/>
    </xf>
    <xf numFmtId="0" fontId="43" fillId="4" borderId="133" xfId="0" applyNumberFormat="1" applyFont="1" applyFill="1" applyBorder="1" applyAlignment="1" applyProtection="1">
      <alignment horizontal="center" vertical="center"/>
      <protection locked="0"/>
    </xf>
    <xf numFmtId="0" fontId="45" fillId="4" borderId="60" xfId="0" applyNumberFormat="1" applyFont="1" applyFill="1" applyBorder="1" applyAlignment="1" applyProtection="1">
      <alignment horizontal="left" vertical="center"/>
      <protection locked="0"/>
    </xf>
    <xf numFmtId="0" fontId="45" fillId="4" borderId="25" xfId="0" applyNumberFormat="1" applyFont="1" applyFill="1" applyBorder="1" applyAlignment="1" applyProtection="1">
      <alignment horizontal="center" vertical="center"/>
      <protection locked="0"/>
    </xf>
    <xf numFmtId="49" fontId="45" fillId="4" borderId="27" xfId="0" applyNumberFormat="1" applyFont="1" applyFill="1" applyBorder="1" applyAlignment="1" applyProtection="1">
      <alignment horizontal="center" vertical="center"/>
      <protection locked="0"/>
    </xf>
    <xf numFmtId="49" fontId="45" fillId="4" borderId="27" xfId="0" applyNumberFormat="1" applyFont="1" applyFill="1" applyBorder="1" applyAlignment="1" applyProtection="1">
      <alignment horizontal="right" vertical="center"/>
      <protection locked="0"/>
    </xf>
    <xf numFmtId="49" fontId="45" fillId="4" borderId="39" xfId="0" applyNumberFormat="1" applyFont="1" applyFill="1" applyBorder="1" applyAlignment="1" applyProtection="1">
      <alignment horizontal="right" vertical="center"/>
      <protection locked="0"/>
    </xf>
    <xf numFmtId="167" fontId="20" fillId="4" borderId="39" xfId="0" applyNumberFormat="1" applyFont="1" applyFill="1" applyBorder="1" applyAlignment="1" applyProtection="1">
      <alignment horizontal="center" vertical="center"/>
      <protection locked="0"/>
    </xf>
    <xf numFmtId="167" fontId="20" fillId="4" borderId="136" xfId="0" applyNumberFormat="1" applyFont="1" applyFill="1" applyBorder="1" applyAlignment="1" applyProtection="1">
      <alignment horizontal="center" vertical="center"/>
      <protection locked="0"/>
    </xf>
    <xf numFmtId="3" fontId="43" fillId="4" borderId="27" xfId="0" applyNumberFormat="1" applyFont="1" applyFill="1" applyBorder="1" applyAlignment="1" applyProtection="1">
      <alignment horizontal="center" vertical="center"/>
      <protection locked="0"/>
    </xf>
    <xf numFmtId="3" fontId="43" fillId="4" borderId="130" xfId="0" applyNumberFormat="1" applyFont="1" applyFill="1" applyBorder="1" applyAlignment="1" applyProtection="1">
      <alignment horizontal="center" vertical="center"/>
      <protection locked="0"/>
    </xf>
    <xf numFmtId="0" fontId="45" fillId="4" borderId="39" xfId="0" applyNumberFormat="1" applyFont="1" applyFill="1" applyBorder="1" applyAlignment="1" applyProtection="1">
      <alignment horizontal="left" vertical="center"/>
      <protection locked="0"/>
    </xf>
    <xf numFmtId="49" fontId="45" fillId="4" borderId="39" xfId="0" applyNumberFormat="1" applyFont="1" applyFill="1" applyBorder="1" applyAlignment="1" applyProtection="1">
      <alignment horizontal="left" vertical="center"/>
      <protection locked="0"/>
    </xf>
    <xf numFmtId="0" fontId="31" fillId="4" borderId="27" xfId="5" applyNumberFormat="1" applyFill="1" applyBorder="1" applyAlignment="1" applyProtection="1">
      <alignment horizontal="left" vertical="center"/>
      <protection locked="0"/>
    </xf>
    <xf numFmtId="0" fontId="43" fillId="4" borderId="34" xfId="0" applyNumberFormat="1" applyFont="1" applyFill="1" applyBorder="1" applyAlignment="1" applyProtection="1">
      <alignment horizontal="center" vertical="center"/>
      <protection locked="0"/>
    </xf>
    <xf numFmtId="0" fontId="43" fillId="4" borderId="135" xfId="0" applyNumberFormat="1" applyFont="1" applyFill="1" applyBorder="1" applyAlignment="1" applyProtection="1">
      <alignment horizontal="center" vertical="center"/>
      <protection locked="0"/>
    </xf>
    <xf numFmtId="14" fontId="72" fillId="4" borderId="39" xfId="0" applyNumberFormat="1" applyFont="1" applyFill="1" applyBorder="1" applyAlignment="1" applyProtection="1">
      <alignment horizontal="left" vertical="center"/>
      <protection locked="0"/>
    </xf>
    <xf numFmtId="14" fontId="72" fillId="4" borderId="136" xfId="0" applyNumberFormat="1" applyFont="1" applyFill="1" applyBorder="1" applyAlignment="1" applyProtection="1">
      <alignment horizontal="left" vertical="center"/>
      <protection locked="0"/>
    </xf>
    <xf numFmtId="0" fontId="39" fillId="0" borderId="1" xfId="0" applyNumberFormat="1" applyFont="1" applyFill="1" applyBorder="1" applyAlignment="1" applyProtection="1">
      <alignment horizontal="left" vertical="top" wrapText="1"/>
      <protection locked="0"/>
    </xf>
    <xf numFmtId="0" fontId="39" fillId="0" borderId="2" xfId="0" applyNumberFormat="1" applyFont="1" applyFill="1" applyBorder="1" applyAlignment="1" applyProtection="1">
      <alignment horizontal="left" vertical="top" wrapText="1"/>
      <protection locked="0"/>
    </xf>
    <xf numFmtId="0" fontId="39" fillId="0" borderId="0" xfId="0" applyNumberFormat="1" applyFont="1" applyFill="1" applyBorder="1" applyAlignment="1" applyProtection="1">
      <alignment horizontal="left" vertical="top" wrapText="1"/>
      <protection locked="0"/>
    </xf>
    <xf numFmtId="0" fontId="39" fillId="0" borderId="3" xfId="0" applyNumberFormat="1" applyFont="1" applyFill="1" applyBorder="1" applyAlignment="1" applyProtection="1">
      <alignment horizontal="left" vertical="top" wrapText="1"/>
      <protection locked="0"/>
    </xf>
    <xf numFmtId="0" fontId="39" fillId="0" borderId="4" xfId="0" applyNumberFormat="1" applyFont="1" applyFill="1" applyBorder="1" applyAlignment="1" applyProtection="1">
      <alignment horizontal="left" vertical="top" wrapText="1"/>
      <protection locked="0"/>
    </xf>
    <xf numFmtId="0" fontId="39" fillId="0" borderId="5" xfId="0" applyNumberFormat="1" applyFont="1" applyFill="1" applyBorder="1" applyAlignment="1" applyProtection="1">
      <alignment horizontal="left" vertical="top" wrapText="1"/>
      <protection locked="0"/>
    </xf>
    <xf numFmtId="0" fontId="43" fillId="4" borderId="39" xfId="0" applyNumberFormat="1" applyFont="1" applyFill="1" applyBorder="1" applyAlignment="1" applyProtection="1">
      <alignment horizontal="left" vertical="center"/>
      <protection locked="0"/>
    </xf>
    <xf numFmtId="0" fontId="43" fillId="4" borderId="136" xfId="0" applyNumberFormat="1" applyFont="1" applyFill="1" applyBorder="1" applyAlignment="1" applyProtection="1">
      <alignment horizontal="left" vertical="center"/>
      <protection locked="0"/>
    </xf>
    <xf numFmtId="49" fontId="43" fillId="0" borderId="6" xfId="0" applyNumberFormat="1" applyFont="1" applyFill="1" applyBorder="1" applyAlignment="1" applyProtection="1">
      <alignment horizontal="left" vertical="top" wrapText="1"/>
      <protection locked="0"/>
    </xf>
    <xf numFmtId="49" fontId="43" fillId="0" borderId="1" xfId="0" applyNumberFormat="1" applyFont="1" applyFill="1" applyBorder="1" applyAlignment="1" applyProtection="1">
      <alignment horizontal="left" vertical="top" wrapText="1"/>
      <protection locked="0"/>
    </xf>
    <xf numFmtId="49" fontId="43" fillId="0" borderId="2" xfId="0" applyNumberFormat="1" applyFont="1" applyFill="1" applyBorder="1" applyAlignment="1" applyProtection="1">
      <alignment horizontal="left" vertical="top" wrapText="1"/>
      <protection locked="0"/>
    </xf>
    <xf numFmtId="49" fontId="43" fillId="0" borderId="24" xfId="0" applyNumberFormat="1" applyFont="1" applyFill="1" applyBorder="1" applyAlignment="1" applyProtection="1">
      <alignment horizontal="center" vertical="top" wrapText="1"/>
      <protection locked="0"/>
    </xf>
    <xf numFmtId="49" fontId="43" fillId="0" borderId="25" xfId="0" applyNumberFormat="1" applyFont="1" applyFill="1" applyBorder="1" applyAlignment="1" applyProtection="1">
      <alignment horizontal="center" vertical="top" wrapText="1"/>
      <protection locked="0"/>
    </xf>
    <xf numFmtId="49" fontId="43" fillId="0" borderId="60" xfId="0" applyNumberFormat="1" applyFont="1" applyFill="1" applyBorder="1" applyAlignment="1" applyProtection="1">
      <alignment horizontal="center" vertical="top" wrapText="1"/>
      <protection locked="0"/>
    </xf>
    <xf numFmtId="0" fontId="42" fillId="4" borderId="27" xfId="0" applyNumberFormat="1" applyFont="1" applyFill="1" applyBorder="1" applyAlignment="1" applyProtection="1">
      <alignment horizontal="center" vertical="center"/>
      <protection locked="0"/>
    </xf>
    <xf numFmtId="0" fontId="42" fillId="4" borderId="130" xfId="0" applyNumberFormat="1" applyFont="1" applyFill="1" applyBorder="1" applyAlignment="1" applyProtection="1">
      <alignment horizontal="center" vertical="center"/>
      <protection locked="0"/>
    </xf>
    <xf numFmtId="0" fontId="43" fillId="4" borderId="130" xfId="0" applyNumberFormat="1" applyFont="1" applyFill="1" applyBorder="1" applyAlignment="1" applyProtection="1">
      <alignment horizontal="center" vertical="center"/>
      <protection locked="0"/>
    </xf>
    <xf numFmtId="0" fontId="43" fillId="4" borderId="48" xfId="0" applyNumberFormat="1" applyFont="1" applyFill="1" applyBorder="1" applyAlignment="1" applyProtection="1">
      <alignment horizontal="center" vertical="center"/>
      <protection locked="0"/>
    </xf>
    <xf numFmtId="0" fontId="43" fillId="4" borderId="134" xfId="0" applyNumberFormat="1" applyFont="1" applyFill="1" applyBorder="1" applyAlignment="1" applyProtection="1">
      <alignment horizontal="center" vertical="center"/>
      <protection locked="0"/>
    </xf>
    <xf numFmtId="0" fontId="43" fillId="4" borderId="29" xfId="0" applyNumberFormat="1" applyFont="1" applyFill="1" applyBorder="1" applyAlignment="1" applyProtection="1">
      <alignment horizontal="center" vertical="center"/>
      <protection locked="0"/>
    </xf>
    <xf numFmtId="0" fontId="19" fillId="17" borderId="38" xfId="0" applyNumberFormat="1" applyFont="1" applyFill="1" applyBorder="1" applyAlignment="1" applyProtection="1">
      <alignment horizontal="center" vertical="center"/>
    </xf>
    <xf numFmtId="0" fontId="19" fillId="17" borderId="39" xfId="0" applyNumberFormat="1" applyFont="1" applyFill="1" applyBorder="1" applyAlignment="1" applyProtection="1">
      <alignment horizontal="center" vertical="center"/>
    </xf>
    <xf numFmtId="0" fontId="19" fillId="17" borderId="136" xfId="0" applyNumberFormat="1" applyFont="1" applyFill="1" applyBorder="1" applyAlignment="1" applyProtection="1">
      <alignment horizontal="center" vertical="center"/>
    </xf>
    <xf numFmtId="0" fontId="19" fillId="8" borderId="24" xfId="0" applyNumberFormat="1" applyFont="1" applyFill="1" applyBorder="1" applyAlignment="1" applyProtection="1">
      <alignment horizontal="center" vertical="center"/>
    </xf>
    <xf numFmtId="0" fontId="19" fillId="8" borderId="25" xfId="0" applyNumberFormat="1" applyFont="1" applyFill="1" applyBorder="1" applyAlignment="1" applyProtection="1">
      <alignment horizontal="center" vertical="center"/>
    </xf>
    <xf numFmtId="0" fontId="19" fillId="8" borderId="60" xfId="0" applyNumberFormat="1" applyFont="1" applyFill="1" applyBorder="1" applyAlignment="1" applyProtection="1">
      <alignment horizontal="center" vertical="center"/>
    </xf>
    <xf numFmtId="0" fontId="19" fillId="20" borderId="26" xfId="0" applyNumberFormat="1" applyFont="1" applyFill="1" applyBorder="1" applyAlignment="1" applyProtection="1">
      <alignment horizontal="center" vertical="center"/>
    </xf>
    <xf numFmtId="0" fontId="19" fillId="20" borderId="27" xfId="0" applyNumberFormat="1" applyFont="1" applyFill="1" applyBorder="1" applyAlignment="1" applyProtection="1">
      <alignment horizontal="center" vertical="center"/>
    </xf>
    <xf numFmtId="0" fontId="19" fillId="20" borderId="130" xfId="0" applyNumberFormat="1" applyFont="1" applyFill="1" applyBorder="1" applyAlignment="1" applyProtection="1">
      <alignment horizontal="center" vertical="center"/>
    </xf>
    <xf numFmtId="0" fontId="19" fillId="8" borderId="26" xfId="0" applyNumberFormat="1" applyFont="1" applyFill="1" applyBorder="1" applyAlignment="1" applyProtection="1">
      <alignment horizontal="center" vertical="center"/>
    </xf>
    <xf numFmtId="0" fontId="19" fillId="8" borderId="27" xfId="0" applyNumberFormat="1" applyFont="1" applyFill="1" applyBorder="1" applyAlignment="1" applyProtection="1">
      <alignment horizontal="center" vertical="center"/>
    </xf>
    <xf numFmtId="0" fontId="19" fillId="8" borderId="130" xfId="0" applyNumberFormat="1" applyFont="1" applyFill="1" applyBorder="1" applyAlignment="1" applyProtection="1">
      <alignment horizontal="center" vertical="center"/>
    </xf>
    <xf numFmtId="0" fontId="16" fillId="2" borderId="8" xfId="0" applyFont="1" applyFill="1" applyBorder="1" applyAlignment="1" applyProtection="1">
      <alignment horizontal="left"/>
    </xf>
    <xf numFmtId="0" fontId="34" fillId="0" borderId="4" xfId="0" applyFont="1" applyBorder="1" applyAlignment="1"/>
    <xf numFmtId="0" fontId="19" fillId="8" borderId="25" xfId="0" applyNumberFormat="1" applyFont="1" applyFill="1" applyBorder="1" applyAlignment="1" applyProtection="1">
      <alignment horizontal="left" vertical="center"/>
    </xf>
    <xf numFmtId="0" fontId="34" fillId="8" borderId="25" xfId="0" applyFont="1" applyFill="1" applyBorder="1" applyAlignment="1">
      <alignment horizontal="left" vertical="center"/>
    </xf>
    <xf numFmtId="0" fontId="34" fillId="8" borderId="60" xfId="0" applyFont="1" applyFill="1" applyBorder="1" applyAlignment="1">
      <alignment horizontal="left" vertical="center"/>
    </xf>
    <xf numFmtId="0" fontId="53" fillId="8" borderId="27" xfId="5" applyNumberFormat="1" applyFont="1" applyFill="1" applyBorder="1" applyAlignment="1" applyProtection="1">
      <alignment horizontal="left" vertical="center"/>
    </xf>
    <xf numFmtId="0" fontId="34" fillId="8" borderId="27" xfId="0" applyFont="1" applyFill="1" applyBorder="1" applyAlignment="1">
      <alignment horizontal="left" vertical="center"/>
    </xf>
    <xf numFmtId="0" fontId="34" fillId="8" borderId="130" xfId="0" applyFont="1" applyFill="1" applyBorder="1" applyAlignment="1">
      <alignment horizontal="left" vertical="center"/>
    </xf>
    <xf numFmtId="0" fontId="19" fillId="8" borderId="27" xfId="0" applyNumberFormat="1" applyFont="1" applyFill="1" applyBorder="1" applyAlignment="1" applyProtection="1">
      <alignment horizontal="left" vertical="center"/>
    </xf>
    <xf numFmtId="14" fontId="19" fillId="8" borderId="39" xfId="0" applyNumberFormat="1" applyFont="1" applyFill="1" applyBorder="1" applyAlignment="1" applyProtection="1">
      <alignment horizontal="left" vertical="center"/>
    </xf>
    <xf numFmtId="0" fontId="34" fillId="8" borderId="39" xfId="0" applyFont="1" applyFill="1" applyBorder="1" applyAlignment="1">
      <alignment horizontal="left" vertical="center"/>
    </xf>
    <xf numFmtId="0" fontId="34" fillId="8" borderId="136" xfId="0" applyFont="1" applyFill="1" applyBorder="1" applyAlignment="1">
      <alignment horizontal="left" vertical="center"/>
    </xf>
    <xf numFmtId="49" fontId="19" fillId="8" borderId="39" xfId="0" applyNumberFormat="1" applyFont="1" applyFill="1" applyBorder="1" applyAlignment="1" applyProtection="1">
      <alignment horizontal="left" vertical="center"/>
    </xf>
    <xf numFmtId="0" fontId="19" fillId="19" borderId="26" xfId="0" applyNumberFormat="1" applyFont="1" applyFill="1" applyBorder="1" applyAlignment="1" applyProtection="1">
      <alignment horizontal="center" vertical="center"/>
    </xf>
    <xf numFmtId="0" fontId="19" fillId="19" borderId="27" xfId="0" applyNumberFormat="1" applyFont="1" applyFill="1" applyBorder="1" applyAlignment="1" applyProtection="1">
      <alignment horizontal="center" vertical="center"/>
    </xf>
    <xf numFmtId="0" fontId="19" fillId="19" borderId="130" xfId="0" applyNumberFormat="1" applyFont="1" applyFill="1" applyBorder="1" applyAlignment="1" applyProtection="1">
      <alignment horizontal="center" vertical="center"/>
    </xf>
    <xf numFmtId="0" fontId="19" fillId="13" borderId="26" xfId="0" applyNumberFormat="1" applyFont="1" applyFill="1" applyBorder="1" applyAlignment="1" applyProtection="1">
      <alignment horizontal="center" vertical="center"/>
    </xf>
    <xf numFmtId="0" fontId="19" fillId="13" borderId="27" xfId="0" applyNumberFormat="1" applyFont="1" applyFill="1" applyBorder="1" applyAlignment="1" applyProtection="1">
      <alignment horizontal="center" vertical="center"/>
    </xf>
    <xf numFmtId="0" fontId="19" fillId="13" borderId="130" xfId="0" applyNumberFormat="1" applyFont="1" applyFill="1" applyBorder="1" applyAlignment="1" applyProtection="1">
      <alignment horizontal="center" vertical="center"/>
    </xf>
    <xf numFmtId="0" fontId="19" fillId="8" borderId="38" xfId="0" applyNumberFormat="1" applyFont="1" applyFill="1" applyBorder="1" applyAlignment="1" applyProtection="1">
      <alignment horizontal="center" vertical="center"/>
    </xf>
    <xf numFmtId="0" fontId="19" fillId="8" borderId="39" xfId="0" applyNumberFormat="1" applyFont="1" applyFill="1" applyBorder="1" applyAlignment="1" applyProtection="1">
      <alignment horizontal="center" vertical="center"/>
    </xf>
    <xf numFmtId="0" fontId="19" fillId="8" borderId="136" xfId="0" applyNumberFormat="1" applyFont="1" applyFill="1" applyBorder="1" applyAlignment="1" applyProtection="1">
      <alignment horizontal="center" vertical="center"/>
    </xf>
    <xf numFmtId="49" fontId="19" fillId="8" borderId="24" xfId="0" applyNumberFormat="1" applyFont="1" applyFill="1" applyBorder="1" applyAlignment="1" applyProtection="1">
      <alignment horizontal="center"/>
    </xf>
    <xf numFmtId="49" fontId="19" fillId="8" borderId="25" xfId="0" applyNumberFormat="1" applyFont="1" applyFill="1" applyBorder="1" applyAlignment="1" applyProtection="1">
      <alignment horizontal="center"/>
    </xf>
    <xf numFmtId="49" fontId="19" fillId="8" borderId="60" xfId="0" applyNumberFormat="1" applyFont="1" applyFill="1" applyBorder="1" applyAlignment="1" applyProtection="1">
      <alignment horizontal="center"/>
    </xf>
    <xf numFmtId="49" fontId="19" fillId="15" borderId="24" xfId="0" applyNumberFormat="1" applyFont="1" applyFill="1" applyBorder="1" applyAlignment="1" applyProtection="1">
      <alignment horizontal="center"/>
    </xf>
    <xf numFmtId="49" fontId="19" fillId="15" borderId="25" xfId="0" applyNumberFormat="1" applyFont="1" applyFill="1" applyBorder="1" applyAlignment="1" applyProtection="1">
      <alignment horizontal="center"/>
    </xf>
    <xf numFmtId="49" fontId="19" fillId="15" borderId="60" xfId="0" applyNumberFormat="1" applyFont="1" applyFill="1" applyBorder="1" applyAlignment="1" applyProtection="1">
      <alignment horizontal="center"/>
    </xf>
    <xf numFmtId="0" fontId="19" fillId="12" borderId="26" xfId="0" applyNumberFormat="1" applyFont="1" applyFill="1" applyBorder="1" applyAlignment="1" applyProtection="1">
      <alignment horizontal="center" vertical="center"/>
    </xf>
    <xf numFmtId="0" fontId="19" fillId="12" borderId="27" xfId="0" applyNumberFormat="1" applyFont="1" applyFill="1" applyBorder="1" applyAlignment="1" applyProtection="1">
      <alignment horizontal="center" vertical="center"/>
    </xf>
    <xf numFmtId="0" fontId="19" fillId="12" borderId="130" xfId="0" applyNumberFormat="1" applyFont="1" applyFill="1" applyBorder="1" applyAlignment="1" applyProtection="1">
      <alignment horizontal="center" vertical="center"/>
    </xf>
    <xf numFmtId="0" fontId="19" fillId="8" borderId="39" xfId="0" applyNumberFormat="1" applyFont="1" applyFill="1" applyBorder="1" applyAlignment="1" applyProtection="1">
      <alignment horizontal="left" vertical="center"/>
    </xf>
    <xf numFmtId="0" fontId="16" fillId="2" borderId="4" xfId="0" applyFont="1" applyFill="1" applyBorder="1" applyAlignment="1" applyProtection="1">
      <alignment horizontal="left"/>
    </xf>
    <xf numFmtId="49" fontId="19" fillId="8" borderId="25" xfId="0" applyNumberFormat="1" applyFont="1" applyFill="1" applyBorder="1" applyAlignment="1" applyProtection="1">
      <alignment horizontal="left" vertical="center"/>
    </xf>
    <xf numFmtId="49" fontId="19" fillId="8" borderId="60" xfId="0" applyNumberFormat="1" applyFont="1" applyFill="1" applyBorder="1" applyAlignment="1" applyProtection="1">
      <alignment horizontal="left" vertical="center"/>
    </xf>
    <xf numFmtId="0" fontId="19" fillId="8" borderId="130" xfId="0" applyNumberFormat="1" applyFont="1" applyFill="1" applyBorder="1" applyAlignment="1" applyProtection="1">
      <alignment horizontal="left" vertical="center"/>
    </xf>
    <xf numFmtId="14" fontId="19" fillId="8" borderId="136" xfId="0" applyNumberFormat="1" applyFont="1" applyFill="1" applyBorder="1" applyAlignment="1" applyProtection="1">
      <alignment horizontal="left" vertical="center"/>
    </xf>
    <xf numFmtId="0" fontId="34" fillId="0" borderId="4" xfId="0" applyFont="1" applyBorder="1" applyAlignment="1">
      <alignment horizontal="left"/>
    </xf>
    <xf numFmtId="0" fontId="19" fillId="8" borderId="60" xfId="0" applyNumberFormat="1" applyFont="1" applyFill="1" applyBorder="1" applyAlignment="1" applyProtection="1">
      <alignment horizontal="left" vertical="center"/>
    </xf>
    <xf numFmtId="0" fontId="34" fillId="8" borderId="124" xfId="0" applyFont="1" applyFill="1" applyBorder="1" applyAlignment="1">
      <alignment horizontal="left" vertical="top"/>
    </xf>
    <xf numFmtId="0" fontId="34" fillId="8" borderId="80" xfId="0" applyFont="1" applyFill="1" applyBorder="1" applyAlignment="1">
      <alignment horizontal="left" vertical="top"/>
    </xf>
    <xf numFmtId="0" fontId="34" fillId="8" borderId="91" xfId="0" applyFont="1" applyFill="1" applyBorder="1" applyAlignment="1">
      <alignment horizontal="left" vertical="top"/>
    </xf>
    <xf numFmtId="0" fontId="34" fillId="8" borderId="123" xfId="0" applyFont="1" applyFill="1" applyBorder="1" applyAlignment="1">
      <alignment horizontal="left" vertical="top"/>
    </xf>
    <xf numFmtId="0" fontId="34" fillId="8" borderId="44" xfId="0" applyFont="1" applyFill="1" applyBorder="1" applyAlignment="1">
      <alignment horizontal="left" vertical="top"/>
    </xf>
    <xf numFmtId="0" fontId="34" fillId="8" borderId="89" xfId="0" applyFont="1" applyFill="1" applyBorder="1" applyAlignment="1">
      <alignment horizontal="left" vertical="top"/>
    </xf>
    <xf numFmtId="0" fontId="34" fillId="8" borderId="21" xfId="0" applyFont="1" applyFill="1" applyBorder="1" applyAlignment="1">
      <alignment horizontal="left" vertical="top"/>
    </xf>
    <xf numFmtId="0" fontId="34" fillId="8" borderId="16" xfId="0" applyFont="1" applyFill="1" applyBorder="1" applyAlignment="1">
      <alignment horizontal="left" vertical="top"/>
    </xf>
    <xf numFmtId="0" fontId="34" fillId="8" borderId="90" xfId="0" applyFont="1" applyFill="1" applyBorder="1" applyAlignment="1">
      <alignment horizontal="left" vertical="top"/>
    </xf>
    <xf numFmtId="0" fontId="29" fillId="7" borderId="28" xfId="0" applyFont="1" applyFill="1" applyBorder="1" applyAlignment="1" applyProtection="1">
      <alignment horizontal="center" textRotation="90" wrapText="1"/>
    </xf>
    <xf numFmtId="0" fontId="29" fillId="7" borderId="29" xfId="0" applyFont="1" applyFill="1" applyBorder="1" applyAlignment="1" applyProtection="1">
      <alignment horizontal="center" textRotation="90" wrapText="1"/>
    </xf>
    <xf numFmtId="0" fontId="29" fillId="7" borderId="30" xfId="0" applyFont="1" applyFill="1" applyBorder="1" applyAlignment="1" applyProtection="1">
      <alignment horizontal="center" textRotation="90" wrapText="1"/>
    </xf>
    <xf numFmtId="0" fontId="54" fillId="0" borderId="8" xfId="0" applyFont="1" applyBorder="1" applyAlignment="1">
      <alignment horizontal="left"/>
    </xf>
    <xf numFmtId="0" fontId="54" fillId="0" borderId="4" xfId="0" applyFont="1" applyBorder="1" applyAlignment="1">
      <alignment horizontal="left"/>
    </xf>
    <xf numFmtId="0" fontId="54" fillId="0" borderId="5" xfId="0" applyFont="1" applyBorder="1" applyAlignment="1">
      <alignment horizontal="left"/>
    </xf>
    <xf numFmtId="0" fontId="34" fillId="8" borderId="123" xfId="0" applyNumberFormat="1" applyFont="1" applyFill="1" applyBorder="1" applyAlignment="1">
      <alignment horizontal="left" vertical="top" wrapText="1"/>
    </xf>
    <xf numFmtId="0" fontId="34" fillId="8" borderId="44" xfId="0" applyNumberFormat="1" applyFont="1" applyFill="1" applyBorder="1" applyAlignment="1">
      <alignment horizontal="left" vertical="top" wrapText="1"/>
    </xf>
    <xf numFmtId="0" fontId="34" fillId="8" borderId="118" xfId="0" applyNumberFormat="1" applyFont="1" applyFill="1" applyBorder="1" applyAlignment="1">
      <alignment horizontal="left" vertical="top" wrapText="1"/>
    </xf>
    <xf numFmtId="0" fontId="34" fillId="16" borderId="123" xfId="0" applyFont="1" applyFill="1" applyBorder="1" applyAlignment="1">
      <alignment horizontal="center"/>
    </xf>
    <xf numFmtId="0" fontId="34" fillId="16" borderId="44" xfId="0" applyFont="1" applyFill="1" applyBorder="1" applyAlignment="1">
      <alignment horizontal="center"/>
    </xf>
    <xf numFmtId="0" fontId="34" fillId="16" borderId="89" xfId="0" applyFont="1" applyFill="1" applyBorder="1" applyAlignment="1">
      <alignment horizontal="center"/>
    </xf>
    <xf numFmtId="0" fontId="34" fillId="8" borderId="21" xfId="0" applyNumberFormat="1" applyFont="1" applyFill="1" applyBorder="1" applyAlignment="1">
      <alignment horizontal="left" vertical="top" wrapText="1"/>
    </xf>
    <xf numFmtId="0" fontId="34" fillId="8" borderId="16" xfId="0" applyNumberFormat="1" applyFont="1" applyFill="1" applyBorder="1" applyAlignment="1">
      <alignment horizontal="left" vertical="top" wrapText="1"/>
    </xf>
    <xf numFmtId="0" fontId="34" fillId="8" borderId="22" xfId="0" applyNumberFormat="1" applyFont="1" applyFill="1" applyBorder="1" applyAlignment="1">
      <alignment horizontal="left" vertical="top" wrapText="1"/>
    </xf>
    <xf numFmtId="0" fontId="34" fillId="4" borderId="21" xfId="0" applyFont="1" applyFill="1" applyBorder="1" applyAlignment="1">
      <alignment horizontal="center"/>
    </xf>
    <xf numFmtId="0" fontId="34" fillId="4" borderId="16" xfId="0" applyFont="1" applyFill="1" applyBorder="1" applyAlignment="1">
      <alignment horizontal="center"/>
    </xf>
    <xf numFmtId="0" fontId="34" fillId="4" borderId="90" xfId="0" applyFont="1" applyFill="1" applyBorder="1" applyAlignment="1">
      <alignment horizontal="center"/>
    </xf>
    <xf numFmtId="0" fontId="40" fillId="7" borderId="8" xfId="0" applyFont="1" applyFill="1" applyBorder="1" applyAlignment="1" applyProtection="1">
      <alignment horizontal="left"/>
    </xf>
    <xf numFmtId="0" fontId="45" fillId="8" borderId="25" xfId="0" applyNumberFormat="1" applyFont="1" applyFill="1" applyBorder="1" applyAlignment="1" applyProtection="1">
      <alignment horizontal="left" vertical="center"/>
    </xf>
    <xf numFmtId="0" fontId="34" fillId="8" borderId="25" xfId="0" applyNumberFormat="1" applyFont="1" applyFill="1" applyBorder="1" applyAlignment="1">
      <alignment horizontal="left" vertical="center"/>
    </xf>
    <xf numFmtId="0" fontId="34" fillId="8" borderId="60" xfId="0" applyNumberFormat="1" applyFont="1" applyFill="1" applyBorder="1" applyAlignment="1">
      <alignment horizontal="left" vertical="center"/>
    </xf>
    <xf numFmtId="0" fontId="45" fillId="8" borderId="27" xfId="0" applyNumberFormat="1" applyFont="1" applyFill="1" applyBorder="1" applyAlignment="1" applyProtection="1">
      <alignment horizontal="left" vertical="center"/>
    </xf>
    <xf numFmtId="49" fontId="45" fillId="8" borderId="27" xfId="0" applyNumberFormat="1" applyFont="1" applyFill="1" applyBorder="1" applyAlignment="1" applyProtection="1">
      <alignment horizontal="left" vertical="center"/>
    </xf>
    <xf numFmtId="0" fontId="45" fillId="8" borderId="25" xfId="0" applyNumberFormat="1" applyFont="1" applyFill="1" applyBorder="1" applyAlignment="1" applyProtection="1">
      <alignment horizontal="center" vertical="center"/>
    </xf>
    <xf numFmtId="0" fontId="45" fillId="8" borderId="60" xfId="0" applyNumberFormat="1" applyFont="1" applyFill="1" applyBorder="1" applyAlignment="1" applyProtection="1">
      <alignment horizontal="center" vertical="center"/>
    </xf>
    <xf numFmtId="0" fontId="53" fillId="8" borderId="27" xfId="5" applyNumberFormat="1" applyFont="1" applyFill="1" applyBorder="1" applyAlignment="1" applyProtection="1">
      <alignment horizontal="center" vertical="center"/>
    </xf>
    <xf numFmtId="0" fontId="53" fillId="8" borderId="130" xfId="5" applyNumberFormat="1" applyFont="1" applyFill="1" applyBorder="1" applyAlignment="1" applyProtection="1">
      <alignment horizontal="center" vertical="center"/>
    </xf>
    <xf numFmtId="49" fontId="45" fillId="8" borderId="39" xfId="0" applyNumberFormat="1" applyFont="1" applyFill="1" applyBorder="1" applyAlignment="1" applyProtection="1">
      <alignment horizontal="left" vertical="center"/>
    </xf>
    <xf numFmtId="0" fontId="45" fillId="8" borderId="39" xfId="0" applyNumberFormat="1" applyFont="1" applyFill="1" applyBorder="1" applyAlignment="1" applyProtection="1">
      <alignment horizontal="left" vertical="center"/>
    </xf>
    <xf numFmtId="0" fontId="45" fillId="0" borderId="6" xfId="0" applyFont="1" applyFill="1" applyBorder="1" applyAlignment="1">
      <alignment horizontal="left"/>
    </xf>
    <xf numFmtId="0" fontId="45" fillId="0" borderId="1" xfId="0" applyFont="1" applyFill="1" applyBorder="1" applyAlignment="1">
      <alignment horizontal="left"/>
    </xf>
    <xf numFmtId="0" fontId="45" fillId="0" borderId="2" xfId="0" applyFont="1" applyFill="1" applyBorder="1" applyAlignment="1">
      <alignment horizontal="left"/>
    </xf>
    <xf numFmtId="0" fontId="45" fillId="0" borderId="8" xfId="0" applyFont="1" applyFill="1" applyBorder="1" applyAlignment="1">
      <alignment horizontal="left"/>
    </xf>
    <xf numFmtId="0" fontId="45" fillId="0" borderId="4" xfId="0" applyFont="1" applyFill="1" applyBorder="1" applyAlignment="1">
      <alignment horizontal="left"/>
    </xf>
    <xf numFmtId="0" fontId="45" fillId="0" borderId="5" xfId="0" applyFont="1" applyFill="1" applyBorder="1" applyAlignment="1">
      <alignment horizontal="left"/>
    </xf>
    <xf numFmtId="0" fontId="45" fillId="8" borderId="27" xfId="0" applyNumberFormat="1" applyFont="1" applyFill="1" applyBorder="1" applyAlignment="1" applyProtection="1">
      <alignment horizontal="center" vertical="center"/>
    </xf>
    <xf numFmtId="0" fontId="45" fillId="8" borderId="130" xfId="0" applyNumberFormat="1" applyFont="1" applyFill="1" applyBorder="1" applyAlignment="1" applyProtection="1">
      <alignment horizontal="center" vertical="center"/>
    </xf>
    <xf numFmtId="14" fontId="45" fillId="8" borderId="39" xfId="0" applyNumberFormat="1" applyFont="1" applyFill="1" applyBorder="1" applyAlignment="1" applyProtection="1">
      <alignment horizontal="center" vertical="center"/>
    </xf>
    <xf numFmtId="14" fontId="45" fillId="8" borderId="136" xfId="0" applyNumberFormat="1" applyFont="1" applyFill="1" applyBorder="1" applyAlignment="1" applyProtection="1">
      <alignment horizontal="center" vertical="center"/>
    </xf>
    <xf numFmtId="0" fontId="29" fillId="7" borderId="29" xfId="0" applyFont="1" applyFill="1" applyBorder="1" applyAlignment="1" applyProtection="1">
      <alignment horizontal="center" vertical="center"/>
    </xf>
    <xf numFmtId="0" fontId="29" fillId="7" borderId="30" xfId="0" applyFont="1" applyFill="1" applyBorder="1" applyAlignment="1" applyProtection="1">
      <alignment horizontal="center" vertical="center"/>
    </xf>
    <xf numFmtId="0" fontId="29" fillId="7" borderId="28" xfId="0" applyFont="1" applyFill="1" applyBorder="1" applyAlignment="1" applyProtection="1">
      <alignment horizontal="center" vertical="center"/>
    </xf>
    <xf numFmtId="0" fontId="42" fillId="0" borderId="28" xfId="0" applyFont="1" applyBorder="1" applyAlignment="1">
      <alignment horizontal="left" vertical="top"/>
    </xf>
    <xf numFmtId="0" fontId="42" fillId="0" borderId="29" xfId="0" applyFont="1" applyBorder="1" applyAlignment="1">
      <alignment horizontal="left" vertical="top"/>
    </xf>
    <xf numFmtId="0" fontId="42" fillId="0" borderId="1" xfId="0" applyFont="1" applyBorder="1" applyAlignment="1">
      <alignment horizontal="left" vertical="top"/>
    </xf>
    <xf numFmtId="0" fontId="42" fillId="0" borderId="30" xfId="0" applyFont="1" applyBorder="1" applyAlignment="1">
      <alignment horizontal="left" vertical="top"/>
    </xf>
    <xf numFmtId="0" fontId="34" fillId="4" borderId="124" xfId="0" applyFont="1" applyFill="1" applyBorder="1" applyAlignment="1">
      <alignment horizontal="center"/>
    </xf>
    <xf numFmtId="0" fontId="34" fillId="4" borderId="80" xfId="0" applyFont="1" applyFill="1" applyBorder="1" applyAlignment="1">
      <alignment horizontal="center"/>
    </xf>
    <xf numFmtId="0" fontId="34" fillId="4" borderId="91" xfId="0" applyFont="1" applyFill="1" applyBorder="1" applyAlignment="1">
      <alignment horizontal="center"/>
    </xf>
    <xf numFmtId="0" fontId="34" fillId="8" borderId="124" xfId="0" applyNumberFormat="1" applyFont="1" applyFill="1" applyBorder="1" applyAlignment="1">
      <alignment horizontal="left" vertical="top" wrapText="1"/>
    </xf>
    <xf numFmtId="0" fontId="34" fillId="8" borderId="80" xfId="0" applyNumberFormat="1" applyFont="1" applyFill="1" applyBorder="1" applyAlignment="1">
      <alignment horizontal="left" vertical="top" wrapText="1"/>
    </xf>
    <xf numFmtId="0" fontId="34" fillId="8" borderId="119" xfId="0" applyNumberFormat="1" applyFont="1" applyFill="1" applyBorder="1" applyAlignment="1">
      <alignment horizontal="left" vertical="top" wrapText="1"/>
    </xf>
    <xf numFmtId="0" fontId="28" fillId="0" borderId="28" xfId="0" applyFont="1" applyBorder="1" applyAlignment="1">
      <alignment horizontal="center"/>
    </xf>
    <xf numFmtId="0" fontId="28" fillId="0" borderId="29" xfId="0" applyFont="1" applyBorder="1" applyAlignment="1">
      <alignment horizontal="center"/>
    </xf>
    <xf numFmtId="0" fontId="28" fillId="0" borderId="30" xfId="0" applyFont="1" applyBorder="1" applyAlignment="1">
      <alignment horizontal="center"/>
    </xf>
    <xf numFmtId="14" fontId="29" fillId="4" borderId="28" xfId="0" applyNumberFormat="1" applyFont="1" applyFill="1" applyBorder="1" applyAlignment="1" applyProtection="1">
      <alignment horizontal="center" vertical="center"/>
    </xf>
    <xf numFmtId="14" fontId="29" fillId="4" borderId="30" xfId="0" applyNumberFormat="1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top"/>
    </xf>
    <xf numFmtId="0" fontId="56" fillId="5" borderId="10" xfId="0" applyFont="1" applyFill="1" applyBorder="1" applyAlignment="1">
      <alignment horizontal="center" vertical="center"/>
    </xf>
    <xf numFmtId="0" fontId="56" fillId="14" borderId="10" xfId="0" applyFont="1" applyFill="1" applyBorder="1" applyAlignment="1">
      <alignment horizontal="center" vertical="center"/>
    </xf>
    <xf numFmtId="43" fontId="54" fillId="17" borderId="32" xfId="0" applyNumberFormat="1" applyFont="1" applyFill="1" applyBorder="1" applyAlignment="1" applyProtection="1">
      <alignment horizontal="right" vertical="center"/>
    </xf>
    <xf numFmtId="0" fontId="130" fillId="16" borderId="4" xfId="0" applyFont="1" applyFill="1" applyBorder="1" applyAlignment="1" applyProtection="1">
      <alignment horizontal="left" vertical="center"/>
    </xf>
    <xf numFmtId="44" fontId="130" fillId="16" borderId="4" xfId="21" applyFont="1" applyFill="1" applyBorder="1" applyAlignment="1" applyProtection="1">
      <alignment horizontal="right" vertical="center"/>
    </xf>
    <xf numFmtId="2" fontId="70" fillId="18" borderId="4" xfId="0" applyNumberFormat="1" applyFont="1" applyFill="1" applyBorder="1" applyAlignment="1" applyProtection="1">
      <alignment horizontal="center" vertical="center"/>
    </xf>
    <xf numFmtId="2" fontId="129" fillId="18" borderId="4" xfId="0" applyNumberFormat="1" applyFont="1" applyFill="1" applyBorder="1" applyAlignment="1" applyProtection="1">
      <alignment horizontal="center" vertical="center"/>
    </xf>
    <xf numFmtId="2" fontId="129" fillId="55" borderId="4" xfId="0" applyNumberFormat="1" applyFont="1" applyFill="1" applyBorder="1" applyAlignment="1" applyProtection="1">
      <alignment horizontal="center" vertical="center"/>
    </xf>
    <xf numFmtId="0" fontId="71" fillId="4" borderId="41" xfId="0" applyNumberFormat="1" applyFont="1" applyFill="1" applyBorder="1" applyAlignment="1" applyProtection="1">
      <alignment horizontal="center" vertical="center"/>
      <protection locked="0"/>
    </xf>
    <xf numFmtId="0" fontId="71" fillId="4" borderId="139" xfId="0" applyNumberFormat="1" applyFont="1" applyFill="1" applyBorder="1" applyAlignment="1" applyProtection="1">
      <alignment horizontal="center" vertical="center"/>
      <protection locked="0"/>
    </xf>
  </cellXfs>
  <cellStyles count="2715">
    <cellStyle name="_x000a_mouse.drv=lm" xfId="622"/>
    <cellStyle name="_x000a_mouse.drv=lm 2" xfId="852"/>
    <cellStyle name="_x000a_mouse.drv=lm 3" xfId="915"/>
    <cellStyle name="?Ⅱ_x001b__x0005_@?" xfId="372"/>
    <cellStyle name="_6월실적" xfId="35"/>
    <cellStyle name="20% - Accent1 2" xfId="916"/>
    <cellStyle name="20% - Accent2 2" xfId="917"/>
    <cellStyle name="20% - Accent3 2" xfId="918"/>
    <cellStyle name="20% - Accent4 2" xfId="919"/>
    <cellStyle name="20% - Accent5 2" xfId="920"/>
    <cellStyle name="20% - Accent6 2" xfId="921"/>
    <cellStyle name="20% - Énfasis1" xfId="922"/>
    <cellStyle name="20% - Énfasis2" xfId="923"/>
    <cellStyle name="20% - Énfasis3" xfId="924"/>
    <cellStyle name="20% - Énfasis4" xfId="925"/>
    <cellStyle name="20% - Énfasis5" xfId="926"/>
    <cellStyle name="20% - Énfasis6" xfId="927"/>
    <cellStyle name="40% - Accent1 2" xfId="928"/>
    <cellStyle name="40% - Accent2 2" xfId="929"/>
    <cellStyle name="40% - Accent3 2" xfId="930"/>
    <cellStyle name="40% - Accent4 2" xfId="931"/>
    <cellStyle name="40% - Accent5 2" xfId="932"/>
    <cellStyle name="40% - Accent6 2" xfId="933"/>
    <cellStyle name="40% - Énfasis1" xfId="934"/>
    <cellStyle name="40% - Énfasis2" xfId="935"/>
    <cellStyle name="40% - Énfasis3" xfId="936"/>
    <cellStyle name="40% - Énfasis4" xfId="937"/>
    <cellStyle name="40% - Énfasis5" xfId="938"/>
    <cellStyle name="40% - Énfasis6" xfId="939"/>
    <cellStyle name="60% - Accent1 2" xfId="940"/>
    <cellStyle name="60% - Accent2 2" xfId="941"/>
    <cellStyle name="60% - Accent3 2" xfId="942"/>
    <cellStyle name="60% - Accent4 2" xfId="943"/>
    <cellStyle name="60% - Accent5 2" xfId="944"/>
    <cellStyle name="60% - Accent6 2" xfId="945"/>
    <cellStyle name="60% - Énfasis1" xfId="946"/>
    <cellStyle name="60% - Énfasis2" xfId="947"/>
    <cellStyle name="60% - Énfasis3" xfId="948"/>
    <cellStyle name="60% - Énfasis4" xfId="949"/>
    <cellStyle name="60% - Énfasis5" xfId="950"/>
    <cellStyle name="60% - Énfasis6" xfId="951"/>
    <cellStyle name="Accent1 2" xfId="952"/>
    <cellStyle name="Accent2 2" xfId="953"/>
    <cellStyle name="Accent3 2" xfId="954"/>
    <cellStyle name="Accent4 2" xfId="955"/>
    <cellStyle name="Accent5 2" xfId="956"/>
    <cellStyle name="Accent6 2" xfId="957"/>
    <cellStyle name="AeE­ [0]_¡U¾EU￢ A¾COºn±³ " xfId="36"/>
    <cellStyle name="ÅëÈ­ [0]_¡Ú¾ÈÜ¬ Á¾ÇÕºñ±³ " xfId="37"/>
    <cellStyle name="AeE­ [0]_¿i¿μ¾E " xfId="38"/>
    <cellStyle name="ÅëÈ­ [0]_¼­½ÄÃ¼°è_ÅõÀÔ°èÈ¹ " xfId="39"/>
    <cellStyle name="AeE­ [0]_¼­½AA¼01_AoAO°eE¹ " xfId="40"/>
    <cellStyle name="ÅëÈ­ [0]_¼­½ÄÃ¼01_ÅõÀÔ°èÈ¹ " xfId="41"/>
    <cellStyle name="AeE­ [0]_¼­½AAI¶÷_AoAO°eE¹ " xfId="42"/>
    <cellStyle name="ÅëÈ­ [0]_¼­½ÄÀÏ¶÷_ÅõÀÔ°èÈ¹ " xfId="43"/>
    <cellStyle name="AeE­ [0]_¼oAOCaA¤½A≫o " xfId="44"/>
    <cellStyle name="ÅëÈ­ [0]_1.ÆÇ¸Å½ÇÀû " xfId="45"/>
    <cellStyle name="AeE­ [0]_1.SUMMARY " xfId="46"/>
    <cellStyle name="ÅëÈ­ [0]_1.SUMMARY " xfId="47"/>
    <cellStyle name="AeE­ [0]_2.CONCEPT " xfId="48"/>
    <cellStyle name="ÅëÈ­ [0]_2.CONCEPT " xfId="49"/>
    <cellStyle name="AeE­ [0]_3.MSCHEDULE¿μ¹R " xfId="50"/>
    <cellStyle name="ÅëÈ­ [0]_3PJTR°èÈ¹ " xfId="51"/>
    <cellStyle name="AeE­ [0]_4 " xfId="52"/>
    <cellStyle name="ÅëÈ­ [0]_4 " xfId="53"/>
    <cellStyle name="AeE­ [0]_6-3°æAi·A " xfId="54"/>
    <cellStyle name="ÅëÈ­ [0]_6-3°æÀï·Â " xfId="55"/>
    <cellStyle name="AeE­ [0]_7.MASTER SCHEDULE " xfId="56"/>
    <cellStyle name="ÅëÈ­ [0]_7.MASTER SCHEDULE " xfId="57"/>
    <cellStyle name="AeE­ [0]_AI¿ø°eE¹ " xfId="58"/>
    <cellStyle name="ÅëÈ­ [0]_ÀÎ¿ø°èÈ¹ " xfId="59"/>
    <cellStyle name="AeE­ [0]_AOA¾AIA¤ " xfId="60"/>
    <cellStyle name="ÅëÈ­ [0]_ÃÖÁ¾ÀÏÁ¤ " xfId="61"/>
    <cellStyle name="AeE­ [0]_INQUIRY ¿μ¾÷AßAø " xfId="62"/>
    <cellStyle name="ÅëÈ­ [0]_lx-taxi " xfId="63"/>
    <cellStyle name="AeE­ [0]_MKN-M1.1 " xfId="64"/>
    <cellStyle name="ÅëÈ­ [0]_MKN-M1.1 " xfId="65"/>
    <cellStyle name="AeE­ [0]_ºÐ·u±a01_AoAO°eE¹ " xfId="66"/>
    <cellStyle name="ÅëÈ­ [0]_ºÐ·ù±â01_ÅõÀÔ°èÈ¹ " xfId="67"/>
    <cellStyle name="AeE­ [0]_ºÐ·u±a02_AoAO°eE¹ " xfId="68"/>
    <cellStyle name="ÅëÈ­ [0]_ºÐ·ù±â02_ÅõÀÔ°èÈ¹ " xfId="69"/>
    <cellStyle name="AeE­ [0]_ºÐ·u±a03_AoAO°eE¹ " xfId="70"/>
    <cellStyle name="ÅëÈ­ [0]_ºÐ·ù±â03_ÅõÀÔ°èÈ¹ " xfId="71"/>
    <cellStyle name="AeE­ [0]_ºÐ·u±aAØ_AoAO°eE¹ " xfId="72"/>
    <cellStyle name="ÅëÈ­ [0]_ºÐ·ù±âÁØ_ÅõÀÔ°èÈ¹ " xfId="73"/>
    <cellStyle name="AeE­ [0]_ºÐ·u±aE￡_AoAO°eE¹ " xfId="74"/>
    <cellStyle name="ÅëÈ­ [0]_ºÐ·ù±âÈ£_ÅõÀÔ°èÈ¹ " xfId="75"/>
    <cellStyle name="AeE­ [0]_SAMPLE " xfId="76"/>
    <cellStyle name="ÅëÈ­ [0]_SAMPLE " xfId="77"/>
    <cellStyle name="AeE­ [0]_Sheet1 (2)_1.SUMMARY " xfId="78"/>
    <cellStyle name="ÅëÈ­ [0]_Sheet1 (2)_1.SUMMARY " xfId="79"/>
    <cellStyle name="AeE­ [0]_Sheet1 (2)_3.MSCHEDULE¿μ¹R " xfId="80"/>
    <cellStyle name="ÅëÈ­ [0]_Sheet1_1.SUMMARY " xfId="81"/>
    <cellStyle name="AeE­ [0]_Sheet1_3.MSCHEDULE¿μ¹R " xfId="82"/>
    <cellStyle name="ÅëÈ­ [0]_Sheet1_ÃÖÁ¾ÀÏÁ¤ " xfId="83"/>
    <cellStyle name="AeE­ [0]_Sheet1_XD AOA¾AIA¤ " xfId="84"/>
    <cellStyle name="ÅëÈ­ [0]_Sheet1_XD ÃÖÁ¾ÀÏÁ¤ " xfId="85"/>
    <cellStyle name="AeE­ [0]_SMG-CKD-d1.1 " xfId="86"/>
    <cellStyle name="ÅëÈ­ [0]_SMG-CKD-d1.1 " xfId="87"/>
    <cellStyle name="AeE­_¡U¾EU￢ A¾COºn±³ " xfId="88"/>
    <cellStyle name="ÅëÈ­_¡Ú¾ÈÜ¬ Á¾ÇÕºñ±³ " xfId="89"/>
    <cellStyle name="AeE­_¿i¿μ¾E " xfId="90"/>
    <cellStyle name="ÅëÈ­_¼­½ÄÃ¼°è_ÅõÀÔ°èÈ¹ " xfId="91"/>
    <cellStyle name="AeE­_¼­½AA¼01_AoAO°eE¹ " xfId="92"/>
    <cellStyle name="ÅëÈ­_¼­½ÄÃ¼01_ÅõÀÔ°èÈ¹ " xfId="93"/>
    <cellStyle name="AeE­_¼­½AAI¶÷_AoAO°eE¹ " xfId="94"/>
    <cellStyle name="ÅëÈ­_¼­½ÄÀÏ¶÷_ÅõÀÔ°èÈ¹ " xfId="95"/>
    <cellStyle name="AeE­_¼oAOCaA¤½A≫o " xfId="96"/>
    <cellStyle name="ÅëÈ­_1.ÆÇ¸Å½ÇÀû " xfId="97"/>
    <cellStyle name="AeE­_1.SUMMARY " xfId="98"/>
    <cellStyle name="ÅëÈ­_1.SUMMARY " xfId="99"/>
    <cellStyle name="AeE­_2.CONCEPT " xfId="100"/>
    <cellStyle name="ÅëÈ­_2.CONCEPT " xfId="101"/>
    <cellStyle name="AeE­_3.MSCHEDULE¿μ¹R " xfId="102"/>
    <cellStyle name="ÅëÈ­_3PJTR°èÈ¹ " xfId="103"/>
    <cellStyle name="AeE­_4 " xfId="104"/>
    <cellStyle name="ÅëÈ­_4 " xfId="105"/>
    <cellStyle name="AeE­_6-3°æAi·A " xfId="106"/>
    <cellStyle name="ÅëÈ­_6-3°æÀï·Â " xfId="107"/>
    <cellStyle name="AeE­_7.MASTER SCHEDULE " xfId="108"/>
    <cellStyle name="ÅëÈ­_7.MASTER SCHEDULE " xfId="109"/>
    <cellStyle name="AeE­_AI¿ø°eE¹ " xfId="110"/>
    <cellStyle name="ÅëÈ­_ÀÎ¿ø°èÈ¹ " xfId="111"/>
    <cellStyle name="AeE­_AOA¾AIA¤ " xfId="112"/>
    <cellStyle name="ÅëÈ­_ÃÖÁ¾ÀÏÁ¤ " xfId="113"/>
    <cellStyle name="AeE­_INQUIRY ¿μ¾÷AßAø " xfId="114"/>
    <cellStyle name="ÅëÈ­_lx-taxi " xfId="115"/>
    <cellStyle name="AeE­_MKN-M1.1 " xfId="116"/>
    <cellStyle name="ÅëÈ­_MKN-M1.1 " xfId="117"/>
    <cellStyle name="AeE­_ºÐ·u±a01_AoAO°eE¹ " xfId="118"/>
    <cellStyle name="ÅëÈ­_ºÐ·ù±â01_ÅõÀÔ°èÈ¹ " xfId="119"/>
    <cellStyle name="AeE­_ºÐ·u±a02_AoAO°eE¹ " xfId="120"/>
    <cellStyle name="ÅëÈ­_ºÐ·ù±â02_ÅõÀÔ°èÈ¹ " xfId="121"/>
    <cellStyle name="AeE­_ºÐ·u±a03_AoAO°eE¹ " xfId="122"/>
    <cellStyle name="ÅëÈ­_ºÐ·ù±â03_ÅõÀÔ°èÈ¹ " xfId="123"/>
    <cellStyle name="AeE­_ºÐ·u±aAØ_AoAO°eE¹ " xfId="124"/>
    <cellStyle name="ÅëÈ­_ºÐ·ù±âÁØ_ÅõÀÔ°èÈ¹ " xfId="125"/>
    <cellStyle name="AeE­_ºÐ·u±aE￡_AoAO°eE¹ " xfId="126"/>
    <cellStyle name="ÅëÈ­_ºÐ·ù±âÈ£_ÅõÀÔ°èÈ¹ " xfId="127"/>
    <cellStyle name="AeE­_SAMPLE " xfId="128"/>
    <cellStyle name="ÅëÈ­_SAMPLE " xfId="129"/>
    <cellStyle name="AeE­_Sheet1 (2)_1.SUMMARY " xfId="130"/>
    <cellStyle name="ÅëÈ­_Sheet1 (2)_1.SUMMARY " xfId="131"/>
    <cellStyle name="AeE­_Sheet1 (2)_3.MSCHEDULE¿μ¹R " xfId="132"/>
    <cellStyle name="ÅëÈ­_Sheet1_1.SUMMARY " xfId="133"/>
    <cellStyle name="AeE­_Sheet1_3.MSCHEDULE¿μ¹R " xfId="134"/>
    <cellStyle name="ÅëÈ­_Sheet1_ÃÖÁ¾ÀÏÁ¤ " xfId="135"/>
    <cellStyle name="AeE­_Sheet1_XD AOA¾AIA¤ " xfId="136"/>
    <cellStyle name="ÅëÈ­_Sheet1_XD ÃÖÁ¾ÀÏÁ¤ " xfId="137"/>
    <cellStyle name="AeE­_SMG-CKD-d1.1 " xfId="138"/>
    <cellStyle name="ÅëÈ­_SMG-CKD-d1.1 " xfId="139"/>
    <cellStyle name="args.style" xfId="140"/>
    <cellStyle name="args.style 2" xfId="784"/>
    <cellStyle name="args.style 2 2" xfId="854"/>
    <cellStyle name="as400" xfId="141"/>
    <cellStyle name="AÞ¸¶ [0]_¡U¾EU￢ A¾COºn±³ " xfId="142"/>
    <cellStyle name="ÄÞ¸¶ [0]_¡Ú¾ÈÜ¬ Á¾ÇÕºñ±³ " xfId="143"/>
    <cellStyle name="AÞ¸¶ [0]_¿i¿μ¾E " xfId="144"/>
    <cellStyle name="ÄÞ¸¶ [0]_1.ÆÇ¸Å½ÇÀû " xfId="145"/>
    <cellStyle name="AÞ¸¶ [0]_1.SUMMARY " xfId="146"/>
    <cellStyle name="ÄÞ¸¶ [0]_1.SUMMARY " xfId="147"/>
    <cellStyle name="AÞ¸¶ [0]_2.CONCEPT " xfId="148"/>
    <cellStyle name="ÄÞ¸¶ [0]_2.CONCEPT " xfId="149"/>
    <cellStyle name="AÞ¸¶ [0]_3.MSCHEDULE¿μ¹R " xfId="150"/>
    <cellStyle name="ÄÞ¸¶ [0]_3PJTR°èÈ¹ " xfId="151"/>
    <cellStyle name="AÞ¸¶ [0]_4 " xfId="152"/>
    <cellStyle name="ÄÞ¸¶ [0]_4 " xfId="153"/>
    <cellStyle name="AÞ¸¶ [0]_6-3°æAi·A " xfId="154"/>
    <cellStyle name="ÄÞ¸¶ [0]_6-3°æÀï·Â " xfId="155"/>
    <cellStyle name="AÞ¸¶ [0]_7.MASTER SCHEDULE " xfId="156"/>
    <cellStyle name="ÄÞ¸¶ [0]_7.MASTER SCHEDULE " xfId="157"/>
    <cellStyle name="AÞ¸¶ [0]_AI¿ø°eE¹ " xfId="158"/>
    <cellStyle name="ÄÞ¸¶ [0]_ÀÎ¿ø°èÈ¹ " xfId="159"/>
    <cellStyle name="AÞ¸¶ [0]_AOA¾AIA¤ " xfId="160"/>
    <cellStyle name="ÄÞ¸¶ [0]_ÃÖÁ¾ÀÏÁ¤ " xfId="161"/>
    <cellStyle name="AÞ¸¶ [0]_INQUIRY ¿μ¾÷AßAø " xfId="162"/>
    <cellStyle name="ÄÞ¸¶ [0]_lx-taxi " xfId="163"/>
    <cellStyle name="AÞ¸¶ [0]_MKN-M1.1 " xfId="164"/>
    <cellStyle name="ÄÞ¸¶ [0]_MKN-M1.1 " xfId="165"/>
    <cellStyle name="AÞ¸¶ [0]_SAMPLE " xfId="166"/>
    <cellStyle name="ÄÞ¸¶ [0]_SAMPLE " xfId="167"/>
    <cellStyle name="AÞ¸¶ [0]_Sheet1 (2)_1.SUMMARY " xfId="168"/>
    <cellStyle name="ÄÞ¸¶ [0]_Sheet1 (2)_1.SUMMARY " xfId="169"/>
    <cellStyle name="AÞ¸¶ [0]_Sheet1 (2)_3.MSCHEDULE¿μ¹R " xfId="170"/>
    <cellStyle name="ÄÞ¸¶ [0]_Sheet1_1.SUMMARY " xfId="171"/>
    <cellStyle name="AÞ¸¶ [0]_Sheet1_3.MSCHEDULE¿μ¹R " xfId="172"/>
    <cellStyle name="ÄÞ¸¶ [0]_Sheet1_ÃÖÁ¾ÀÏÁ¤ " xfId="173"/>
    <cellStyle name="AÞ¸¶ [0]_Sheet1_XD AOA¾AIA¤ " xfId="174"/>
    <cellStyle name="ÄÞ¸¶ [0]_Sheet1_XD ÃÖÁ¾ÀÏÁ¤ " xfId="175"/>
    <cellStyle name="AÞ¸¶ [0]_SMG-CKD-d1.1 " xfId="176"/>
    <cellStyle name="ÄÞ¸¶ [0]_SMG-CKD-d1.1 " xfId="177"/>
    <cellStyle name="AÞ¸¶_¡U¾EU￢ A¾COºn±³ " xfId="178"/>
    <cellStyle name="ÄÞ¸¶_¡Ú¾ÈÜ¬ Á¾ÇÕºñ±³ " xfId="179"/>
    <cellStyle name="AÞ¸¶_¿i¿μ¾E " xfId="180"/>
    <cellStyle name="ÄÞ¸¶_1.ÆÇ¸Å½ÇÀû " xfId="181"/>
    <cellStyle name="AÞ¸¶_1.SUMMARY " xfId="182"/>
    <cellStyle name="ÄÞ¸¶_1.SUMMARY " xfId="183"/>
    <cellStyle name="AÞ¸¶_2.CONCEPT " xfId="184"/>
    <cellStyle name="ÄÞ¸¶_2.CONCEPT " xfId="185"/>
    <cellStyle name="AÞ¸¶_3.MSCHEDULE¿μ¹R " xfId="186"/>
    <cellStyle name="ÄÞ¸¶_3PJTR°èÈ¹ " xfId="187"/>
    <cellStyle name="AÞ¸¶_4 " xfId="188"/>
    <cellStyle name="ÄÞ¸¶_4 " xfId="189"/>
    <cellStyle name="AÞ¸¶_6-3°æAi·A " xfId="190"/>
    <cellStyle name="ÄÞ¸¶_6-3°æÀï·Â " xfId="191"/>
    <cellStyle name="AÞ¸¶_7.MASTER SCHEDULE " xfId="192"/>
    <cellStyle name="ÄÞ¸¶_7.MASTER SCHEDULE " xfId="193"/>
    <cellStyle name="AÞ¸¶_AI¿ø°eE¹ " xfId="194"/>
    <cellStyle name="ÄÞ¸¶_ÀÎ¿ø°èÈ¹ " xfId="195"/>
    <cellStyle name="AÞ¸¶_AOA¾AIA¤ " xfId="196"/>
    <cellStyle name="ÄÞ¸¶_ÃÖÁ¾ÀÏÁ¤ " xfId="197"/>
    <cellStyle name="AÞ¸¶_INQUIRY ¿μ¾÷AßAø " xfId="198"/>
    <cellStyle name="ÄÞ¸¶_lx-taxi " xfId="199"/>
    <cellStyle name="AÞ¸¶_MKN-M1.1 " xfId="200"/>
    <cellStyle name="ÄÞ¸¶_MKN-M1.1 " xfId="201"/>
    <cellStyle name="AÞ¸¶_SAMPLE " xfId="202"/>
    <cellStyle name="ÄÞ¸¶_SAMPLE " xfId="203"/>
    <cellStyle name="AÞ¸¶_Sheet1 (2)_1.SUMMARY " xfId="204"/>
    <cellStyle name="ÄÞ¸¶_Sheet1 (2)_1.SUMMARY " xfId="205"/>
    <cellStyle name="AÞ¸¶_Sheet1 (2)_3.MSCHEDULE¿μ¹R " xfId="206"/>
    <cellStyle name="ÄÞ¸¶_Sheet1_1.SUMMARY " xfId="207"/>
    <cellStyle name="AÞ¸¶_Sheet1_3.MSCHEDULE¿μ¹R " xfId="208"/>
    <cellStyle name="ÄÞ¸¶_Sheet1_ÃÖÁ¾ÀÏÁ¤ " xfId="209"/>
    <cellStyle name="AÞ¸¶_Sheet1_XD AOA¾AIA¤ " xfId="210"/>
    <cellStyle name="ÄÞ¸¶_Sheet1_XD ÃÖÁ¾ÀÏÁ¤ " xfId="211"/>
    <cellStyle name="AÞ¸¶_SMG-CKD-d1.1 " xfId="212"/>
    <cellStyle name="ÄÞ¸¶_SMG-CKD-d1.1 " xfId="213"/>
    <cellStyle name="Bad 2" xfId="958"/>
    <cellStyle name="Buena" xfId="959"/>
    <cellStyle name="C￥AØ_¡ßFO AoAUºnºn±³ " xfId="214"/>
    <cellStyle name="Ç¥ÁØ_¡ßFO ÅõÀÚºñºñ±³ " xfId="215"/>
    <cellStyle name="C￥AØ_¸nA÷ " xfId="216"/>
    <cellStyle name="Ç¥ÁØ_¸ñÂ÷ " xfId="217"/>
    <cellStyle name="C￥AØ_≫c¾÷ºIº° AN°e " xfId="218"/>
    <cellStyle name="Ç¥ÁØ_°¡¼Ö¸°ÀÏÁ¤_µðÁ©ÀÏÁ¤ " xfId="219"/>
    <cellStyle name="C￥AØ_°¡¼O¸°AIA¤_μðAⓒAIA¤ " xfId="220"/>
    <cellStyle name="Ç¥ÁØ_°³¹ßÀÏÁ¤ " xfId="221"/>
    <cellStyle name="C￥AØ_°³¹ßAIA¤  (2)_°³¹ßAIA¤ " xfId="222"/>
    <cellStyle name="Ç¥ÁØ_°³¹ßÀÏÁ¤  (2)_°³¹ßÀÏÁ¤ " xfId="223"/>
    <cellStyle name="C￥AØ_¼oAOCaA¤½A≫o " xfId="224"/>
    <cellStyle name="Ç¥ÁØ_1.ÆÇ¸Å½ÇÀû " xfId="225"/>
    <cellStyle name="C￥AØ_1.SUMMARY " xfId="226"/>
    <cellStyle name="Ç¥ÁØ_1.SUMMARY " xfId="227"/>
    <cellStyle name="C￥AØ_2.CONCEPT " xfId="228"/>
    <cellStyle name="Ç¥ÁØ_2.CONCEPT " xfId="229"/>
    <cellStyle name="C￥AØ_3.MSCHEDULE¿μ¹R " xfId="230"/>
    <cellStyle name="Ç¥ÁØ_3PJTR°èÈ¹ " xfId="231"/>
    <cellStyle name="C￥AØ_4 " xfId="232"/>
    <cellStyle name="Ç¥ÁØ_4 " xfId="233"/>
    <cellStyle name="C￥AØ_5-1±¤°i " xfId="234"/>
    <cellStyle name="Ç¥ÁØ_5-1±¤°í " xfId="235"/>
    <cellStyle name="C￥AØ_6-3°æAi·A " xfId="236"/>
    <cellStyle name="Ç¥ÁØ_6-3°æÀï·Â " xfId="237"/>
    <cellStyle name="C￥AØ_7.MASTER SCHEDULE " xfId="238"/>
    <cellStyle name="Ç¥ÁØ_7.MASTER SCHEDULE " xfId="239"/>
    <cellStyle name="C￥AØ_96AI¿ø°e2 " xfId="240"/>
    <cellStyle name="Ç¥ÁØ_96ÀÎ¿ø°è2 " xfId="241"/>
    <cellStyle name="C￥AØ_96AI¿ø°O 3 " xfId="242"/>
    <cellStyle name="Ç¥ÁØ_96ÀÎ¿ø°Ô 3 " xfId="243"/>
    <cellStyle name="C￥AØ_A·ºI2 " xfId="244"/>
    <cellStyle name="Ç¥ÁØ_Ã·ºÎ2 " xfId="245"/>
    <cellStyle name="C￥AØ_AOA¾AIA¤ " xfId="246"/>
    <cellStyle name="Ç¥ÁØ_ÃÖÁ¾ÀÏÁ¤ " xfId="247"/>
    <cellStyle name="C￥AØ_AoAUºn(ºI¼­º°,°eA¤º°) " xfId="248"/>
    <cellStyle name="Ç¥ÁØ_ÅõÀÚºñ(ºÎ¼­º°,°èÁ¤º°) " xfId="249"/>
    <cellStyle name="C￥AØ_Aß±a≫y≫e°eE¹ " xfId="250"/>
    <cellStyle name="Ç¥ÁØ_ÇùÁ¶Àü_ÅõÀÔ°èÈ¹ " xfId="251"/>
    <cellStyle name="C￥AØ_laroux_°³¹ßAIA¤ " xfId="252"/>
    <cellStyle name="Ç¥ÁØ_laroux_°³¹ßÀÏÁ¤ " xfId="253"/>
    <cellStyle name="C￥AØ_laroux_°³¹ßAIA¤  (2)_°³¹ßAIA¤ " xfId="254"/>
    <cellStyle name="Ç¥ÁØ_laroux_°³¹ßÀÏÁ¤  (2)_°³¹ßÀÏÁ¤ " xfId="255"/>
    <cellStyle name="C￥AØ_laroux_1_°³¹ßAIA¤ " xfId="256"/>
    <cellStyle name="Ç¥ÁØ_laroux_1_°³¹ßÀÏÁ¤ " xfId="257"/>
    <cellStyle name="C￥AØ_laroux_2_°³¹ßAIA¤ " xfId="258"/>
    <cellStyle name="Ç¥ÁØ_laroux_2_°³¹ßÀÏÁ¤ " xfId="259"/>
    <cellStyle name="C￥AØ_laroux_2_°³¹ßAIA¤  10" xfId="552"/>
    <cellStyle name="Ç¥ÁØ_laroux_2_°³¹ßÀÏÁ¤  10" xfId="553"/>
    <cellStyle name="C￥AØ_laroux_2_°³¹ßAIA¤  100" xfId="735"/>
    <cellStyle name="Ç¥ÁØ_laroux_2_°³¹ßÀÏÁ¤  100" xfId="736"/>
    <cellStyle name="C￥AØ_laroux_2_°³¹ßAIA¤  101" xfId="720"/>
    <cellStyle name="Ç¥ÁØ_laroux_2_°³¹ßÀÏÁ¤  101" xfId="719"/>
    <cellStyle name="C￥AØ_laroux_2_°³¹ßAIA¤  102" xfId="737"/>
    <cellStyle name="Ç¥ÁØ_laroux_2_°³¹ßÀÏÁ¤  102" xfId="738"/>
    <cellStyle name="C￥AØ_laroux_2_°³¹ßAIA¤  103" xfId="779"/>
    <cellStyle name="Ç¥ÁØ_laroux_2_°³¹ßÀÏÁ¤  103" xfId="780"/>
    <cellStyle name="C￥AØ_laroux_2_°³¹ßAIA¤  104" xfId="778"/>
    <cellStyle name="Ç¥ÁØ_laroux_2_°³¹ßÀÏÁ¤  104" xfId="777"/>
    <cellStyle name="C￥AØ_laroux_2_°³¹ßAIA¤  105" xfId="912"/>
    <cellStyle name="Ç¥ÁØ_laroux_2_°³¹ßÀÏÁ¤  105" xfId="913"/>
    <cellStyle name="C￥AØ_laroux_2_°³¹ßAIA¤  106" xfId="1005"/>
    <cellStyle name="Ç¥ÁØ_laroux_2_°³¹ßÀÏÁ¤  106" xfId="1006"/>
    <cellStyle name="C￥AØ_laroux_2_°³¹ßAIA¤  107" xfId="1135"/>
    <cellStyle name="Ç¥ÁØ_laroux_2_°³¹ßÀÏÁ¤  107" xfId="1136"/>
    <cellStyle name="C￥AØ_laroux_2_°³¹ßAIA¤  108" xfId="1132"/>
    <cellStyle name="Ç¥ÁØ_laroux_2_°³¹ßÀÏÁ¤  108" xfId="1131"/>
    <cellStyle name="C￥AØ_laroux_2_°³¹ßAIA¤  109" xfId="1137"/>
    <cellStyle name="Ç¥ÁØ_laroux_2_°³¹ßÀÏÁ¤  109" xfId="1138"/>
    <cellStyle name="C￥AØ_laroux_2_°³¹ßAIA¤  11" xfId="509"/>
    <cellStyle name="Ç¥ÁØ_laroux_2_°³¹ßÀÏÁ¤  11" xfId="508"/>
    <cellStyle name="C￥AØ_laroux_2_°³¹ßAIA¤  110" xfId="1134"/>
    <cellStyle name="Ç¥ÁØ_laroux_2_°³¹ßÀÏÁ¤  110" xfId="1133"/>
    <cellStyle name="C￥AØ_laroux_2_°³¹ßAIA¤  111" xfId="1139"/>
    <cellStyle name="Ç¥ÁØ_laroux_2_°³¹ßÀÏÁ¤  111" xfId="1140"/>
    <cellStyle name="C￥AØ_laroux_2_°³¹ßAIA¤  112" xfId="1163"/>
    <cellStyle name="Ç¥ÁØ_laroux_2_°³¹ßÀÏÁ¤  112" xfId="1164"/>
    <cellStyle name="C￥AØ_laroux_2_°³¹ßAIA¤  113" xfId="1148"/>
    <cellStyle name="Ç¥ÁØ_laroux_2_°³¹ßÀÏÁ¤  113" xfId="1147"/>
    <cellStyle name="C￥AØ_laroux_2_°³¹ßAIA¤  114" xfId="1155"/>
    <cellStyle name="Ç¥ÁØ_laroux_2_°³¹ßÀÏÁ¤  114" xfId="1156"/>
    <cellStyle name="C￥AØ_laroux_2_°³¹ßAIA¤  115" xfId="1146"/>
    <cellStyle name="Ç¥ÁØ_laroux_2_°³¹ßÀÏÁ¤  115" xfId="1145"/>
    <cellStyle name="C￥AØ_laroux_2_°³¹ßAIA¤  116" xfId="1157"/>
    <cellStyle name="Ç¥ÁØ_laroux_2_°³¹ßÀÏÁ¤  116" xfId="1158"/>
    <cellStyle name="C￥AØ_laroux_2_°³¹ßAIA¤  117" xfId="1150"/>
    <cellStyle name="Ç¥ÁØ_laroux_2_°³¹ßÀÏÁ¤  117" xfId="1149"/>
    <cellStyle name="C￥AØ_laroux_2_°³¹ßAIA¤  118" xfId="1159"/>
    <cellStyle name="Ç¥ÁØ_laroux_2_°³¹ßÀÏÁ¤  118" xfId="1160"/>
    <cellStyle name="C￥AØ_laroux_2_°³¹ßAIA¤  119" xfId="1153"/>
    <cellStyle name="Ç¥ÁØ_laroux_2_°³¹ßÀÏÁ¤  119" xfId="1152"/>
    <cellStyle name="C￥AØ_laroux_2_°³¹ßAIA¤  12" xfId="554"/>
    <cellStyle name="Ç¥ÁØ_laroux_2_°³¹ßÀÏÁ¤  12" xfId="555"/>
    <cellStyle name="C￥AØ_laroux_2_°³¹ßAIA¤  120" xfId="1161"/>
    <cellStyle name="Ç¥ÁØ_laroux_2_°³¹ßÀÏÁ¤  120" xfId="1162"/>
    <cellStyle name="C￥AØ_laroux_2_°³¹ßAIA¤  121" xfId="1154"/>
    <cellStyle name="Ç¥ÁØ_laroux_2_°³¹ßÀÏÁ¤  121" xfId="1151"/>
    <cellStyle name="C￥AØ_laroux_2_°³¹ßAIA¤  122" xfId="1175"/>
    <cellStyle name="Ç¥ÁØ_laroux_2_°³¹ßÀÏÁ¤  122" xfId="1176"/>
    <cellStyle name="C￥AØ_laroux_2_°³¹ßAIA¤  123" xfId="1180"/>
    <cellStyle name="Ç¥ÁØ_laroux_2_°³¹ßÀÏÁ¤  123" xfId="1181"/>
    <cellStyle name="C￥AØ_laroux_2_°³¹ßAIA¤  124" xfId="1191"/>
    <cellStyle name="Ç¥ÁØ_laroux_2_°³¹ßÀÏÁ¤  124" xfId="1190"/>
    <cellStyle name="C￥AØ_laroux_2_°³¹ßAIA¤  125" xfId="1441"/>
    <cellStyle name="Ç¥ÁØ_laroux_2_°³¹ßÀÏÁ¤  125" xfId="1440"/>
    <cellStyle name="C￥AØ_laroux_2_°³¹ßAIA¤  126" xfId="1185"/>
    <cellStyle name="Ç¥ÁØ_laroux_2_°³¹ßÀÏÁ¤  126" xfId="1184"/>
    <cellStyle name="C￥AØ_laroux_2_°³¹ßAIA¤  127" xfId="1445"/>
    <cellStyle name="Ç¥ÁØ_laroux_2_°³¹ßÀÏÁ¤  127" xfId="1444"/>
    <cellStyle name="C￥AØ_laroux_2_°³¹ßAIA¤  128" xfId="1187"/>
    <cellStyle name="Ç¥ÁØ_laroux_2_°³¹ßÀÏÁ¤  128" xfId="1186"/>
    <cellStyle name="C￥AØ_laroux_2_°³¹ßAIA¤  129" xfId="1448"/>
    <cellStyle name="Ç¥ÁØ_laroux_2_°³¹ßÀÏÁ¤  129" xfId="1447"/>
    <cellStyle name="C￥AØ_laroux_2_°³¹ßAIA¤  13" xfId="507"/>
    <cellStyle name="Ç¥ÁØ_laroux_2_°³¹ßÀÏÁ¤  13" xfId="506"/>
    <cellStyle name="C￥AØ_laroux_2_°³¹ßAIA¤  130" xfId="1179"/>
    <cellStyle name="Ç¥ÁØ_laroux_2_°³¹ßÀÏÁ¤  130" xfId="1178"/>
    <cellStyle name="C￥AØ_laroux_2_°³¹ßAIA¤  131" xfId="1450"/>
    <cellStyle name="Ç¥ÁØ_laroux_2_°³¹ßÀÏÁ¤  131" xfId="1451"/>
    <cellStyle name="C￥AØ_laroux_2_°³¹ßAIA¤  132" xfId="1460"/>
    <cellStyle name="Ç¥ÁØ_laroux_2_°³¹ßÀÏÁ¤  132" xfId="1452"/>
    <cellStyle name="C￥AØ_laroux_2_°³¹ßAIA¤  133" xfId="1700"/>
    <cellStyle name="Ç¥ÁØ_laroux_2_°³¹ßÀÏÁ¤  133" xfId="1699"/>
    <cellStyle name="C￥AØ_laroux_2_°³¹ßAIA¤  134" xfId="1455"/>
    <cellStyle name="Ç¥ÁØ_laroux_2_°³¹ßÀÏÁ¤  134" xfId="1454"/>
    <cellStyle name="C￥AØ_laroux_2_°³¹ßAIA¤  135" xfId="1703"/>
    <cellStyle name="Ç¥ÁØ_laroux_2_°³¹ßÀÏÁ¤  135" xfId="1702"/>
    <cellStyle name="C￥AØ_laroux_2_°³¹ßAIA¤  136" xfId="1569"/>
    <cellStyle name="Ç¥ÁØ_laroux_2_°³¹ßÀÏÁ¤  136" xfId="1457"/>
    <cellStyle name="C￥AØ_laroux_2_°³¹ßAIA¤  137" xfId="1706"/>
    <cellStyle name="Ç¥ÁØ_laroux_2_°³¹ßÀÏÁ¤  137" xfId="1705"/>
    <cellStyle name="C￥AØ_laroux_2_°³¹ßAIA¤  138" xfId="1674"/>
    <cellStyle name="Ç¥ÁØ_laroux_2_°³¹ßÀÏÁ¤  138" xfId="1673"/>
    <cellStyle name="C￥AØ_laroux_2_°³¹ßAIA¤  139" xfId="1708"/>
    <cellStyle name="Ç¥ÁØ_laroux_2_°³¹ßÀÏÁ¤  139" xfId="1707"/>
    <cellStyle name="C￥AØ_laroux_2_°³¹ßAIA¤  14" xfId="556"/>
    <cellStyle name="Ç¥ÁØ_laroux_2_°³¹ßÀÏÁ¤  14" xfId="557"/>
    <cellStyle name="C￥AØ_laroux_2_°³¹ßAIA¤  140" xfId="1716"/>
    <cellStyle name="Ç¥ÁØ_laroux_2_°³¹ßÀÏÁ¤  140" xfId="1717"/>
    <cellStyle name="C￥AØ_laroux_2_°³¹ßAIA¤  141" xfId="1713"/>
    <cellStyle name="Ç¥ÁØ_laroux_2_°³¹ßÀÏÁ¤  141" xfId="1712"/>
    <cellStyle name="C￥AØ_laroux_2_°³¹ßAIA¤  142" xfId="1714"/>
    <cellStyle name="Ç¥ÁØ_laroux_2_°³¹ßÀÏÁ¤  142" xfId="1715"/>
    <cellStyle name="C￥AØ_laroux_2_°³¹ßAIA¤  143" xfId="1711"/>
    <cellStyle name="Ç¥ÁØ_laroux_2_°³¹ßÀÏÁ¤  143" xfId="1710"/>
    <cellStyle name="C￥AØ_laroux_2_°³¹ßAIA¤  144" xfId="1718"/>
    <cellStyle name="Ç¥ÁØ_laroux_2_°³¹ßÀÏÁ¤  144" xfId="1719"/>
    <cellStyle name="C￥AØ_laroux_2_°³¹ßAIA¤  145" xfId="1724"/>
    <cellStyle name="Ç¥ÁØ_laroux_2_°³¹ßÀÏÁ¤  145" xfId="1725"/>
    <cellStyle name="C￥AØ_laroux_2_°³¹ßAIA¤  146" xfId="2433"/>
    <cellStyle name="Ç¥ÁØ_laroux_2_°³¹ßÀÏÁ¤  146" xfId="2434"/>
    <cellStyle name="C￥AØ_laroux_2_°³¹ßAIA¤  147" xfId="2444"/>
    <cellStyle name="Ç¥ÁØ_laroux_2_°³¹ßÀÏÁ¤  147" xfId="2443"/>
    <cellStyle name="C￥AØ_laroux_2_°³¹ßAIA¤  148" xfId="2683"/>
    <cellStyle name="Ç¥ÁØ_laroux_2_°³¹ßÀÏÁ¤  148" xfId="2682"/>
    <cellStyle name="C￥AØ_laroux_2_°³¹ßAIA¤  149" xfId="2438"/>
    <cellStyle name="Ç¥ÁØ_laroux_2_°³¹ßÀÏÁ¤  149" xfId="2437"/>
    <cellStyle name="C￥AØ_laroux_2_°³¹ßAIA¤  15" xfId="505"/>
    <cellStyle name="Ç¥ÁØ_laroux_2_°³¹ßÀÏÁ¤  15" xfId="504"/>
    <cellStyle name="C￥AØ_laroux_2_°³¹ßAIA¤  150" xfId="2686"/>
    <cellStyle name="Ç¥ÁØ_laroux_2_°³¹ßÀÏÁ¤  150" xfId="2685"/>
    <cellStyle name="C￥AØ_laroux_2_°³¹ßAIA¤  151" xfId="2440"/>
    <cellStyle name="Ç¥ÁØ_laroux_2_°³¹ßÀÏÁ¤  151" xfId="2552"/>
    <cellStyle name="C￥AØ_laroux_2_°³¹ßAIA¤  152" xfId="2689"/>
    <cellStyle name="Ç¥ÁØ_laroux_2_°³¹ßÀÏÁ¤  152" xfId="2688"/>
    <cellStyle name="C￥AØ_laroux_2_°³¹ßAIA¤  153" xfId="2658"/>
    <cellStyle name="Ç¥ÁØ_laroux_2_°³¹ßÀÏÁ¤  153" xfId="2656"/>
    <cellStyle name="C￥AØ_laroux_2_°³¹ßAIA¤  154" xfId="2691"/>
    <cellStyle name="Ç¥ÁØ_laroux_2_°³¹ßÀÏÁ¤  154" xfId="2692"/>
    <cellStyle name="C￥AØ_laroux_2_°³¹ßAIA¤  16" xfId="558"/>
    <cellStyle name="Ç¥ÁØ_laroux_2_°³¹ßÀÏÁ¤  16" xfId="559"/>
    <cellStyle name="C￥AØ_laroux_2_°³¹ßAIA¤  17" xfId="563"/>
    <cellStyle name="Ç¥ÁØ_laroux_2_°³¹ßÀÏÁ¤  17" xfId="495"/>
    <cellStyle name="C￥AØ_laroux_2_°³¹ßAIA¤  18" xfId="542"/>
    <cellStyle name="Ç¥ÁØ_laroux_2_°³¹ßÀÏÁ¤  18" xfId="543"/>
    <cellStyle name="C￥AØ_laroux_2_°³¹ßAIA¤  19" xfId="562"/>
    <cellStyle name="Ç¥ÁØ_laroux_2_°³¹ßÀÏÁ¤  19" xfId="494"/>
    <cellStyle name="C￥AØ_laroux_2_°³¹ßAIA¤  2" xfId="375"/>
    <cellStyle name="Ç¥ÁØ_laroux_2_°³¹ßÀÏÁ¤  2" xfId="376"/>
    <cellStyle name="C￥AØ_laroux_2_°³¹ßAIA¤  20" xfId="544"/>
    <cellStyle name="Ç¥ÁØ_laroux_2_°³¹ßÀÏÁ¤  20" xfId="545"/>
    <cellStyle name="C￥AØ_laroux_2_°³¹ßAIA¤  21" xfId="484"/>
    <cellStyle name="Ç¥ÁØ_laroux_2_°³¹ßÀÏÁ¤  21" xfId="483"/>
    <cellStyle name="C￥AØ_laroux_2_°³¹ßAIA¤  22" xfId="516"/>
    <cellStyle name="Ç¥ÁØ_laroux_2_°³¹ßÀÏÁ¤  22" xfId="517"/>
    <cellStyle name="C￥AØ_laroux_2_°³¹ßAIA¤  23" xfId="490"/>
    <cellStyle name="Ç¥ÁØ_laroux_2_°³¹ßÀÏÁ¤  23" xfId="489"/>
    <cellStyle name="C￥AØ_laroux_2_°³¹ßAIA¤  24" xfId="518"/>
    <cellStyle name="Ç¥ÁØ_laroux_2_°³¹ßÀÏÁ¤  24" xfId="519"/>
    <cellStyle name="C￥AØ_laroux_2_°³¹ßAIA¤  25" xfId="488"/>
    <cellStyle name="Ç¥ÁØ_laroux_2_°³¹ßÀÏÁ¤  25" xfId="487"/>
    <cellStyle name="C￥AØ_laroux_2_°³¹ßAIA¤  26" xfId="520"/>
    <cellStyle name="Ç¥ÁØ_laroux_2_°³¹ßÀÏÁ¤  26" xfId="521"/>
    <cellStyle name="C￥AØ_laroux_2_°³¹ßAIA¤  27" xfId="486"/>
    <cellStyle name="Ç¥ÁØ_laroux_2_°³¹ßÀÏÁ¤  27" xfId="485"/>
    <cellStyle name="C￥AØ_laroux_2_°³¹ßAIA¤  28" xfId="522"/>
    <cellStyle name="Ç¥ÁØ_laroux_2_°³¹ßÀÏÁ¤  28" xfId="523"/>
    <cellStyle name="C￥AØ_laroux_2_°³¹ßAIA¤  29" xfId="491"/>
    <cellStyle name="Ç¥ÁØ_laroux_2_°³¹ßÀÏÁ¤  29" xfId="482"/>
    <cellStyle name="C￥AØ_laroux_2_°³¹ßAIA¤  3" xfId="374"/>
    <cellStyle name="Ç¥ÁØ_laroux_2_°³¹ßÀÏÁ¤  3" xfId="373"/>
    <cellStyle name="C￥AØ_laroux_2_°³¹ßAIA¤  30" xfId="524"/>
    <cellStyle name="Ç¥ÁØ_laroux_2_°³¹ßÀÏÁ¤  30" xfId="525"/>
    <cellStyle name="C￥AØ_laroux_2_°³¹ßAIA¤  31" xfId="481"/>
    <cellStyle name="Ç¥ÁØ_laroux_2_°³¹ßÀÏÁ¤  31" xfId="480"/>
    <cellStyle name="C￥AØ_laroux_2_°³¹ßAIA¤  32" xfId="526"/>
    <cellStyle name="Ç¥ÁØ_laroux_2_°³¹ßÀÏÁ¤  32" xfId="527"/>
    <cellStyle name="C￥AØ_laroux_2_°³¹ßAIA¤  33" xfId="475"/>
    <cellStyle name="Ç¥ÁØ_laroux_2_°³¹ßÀÏÁ¤  33" xfId="496"/>
    <cellStyle name="C￥AØ_laroux_2_°³¹ßAIA¤  34" xfId="528"/>
    <cellStyle name="Ç¥ÁØ_laroux_2_°³¹ßÀÏÁ¤  34" xfId="529"/>
    <cellStyle name="C￥AØ_laroux_2_°³¹ßAIA¤  35" xfId="561"/>
    <cellStyle name="Ç¥ÁØ_laroux_2_°³¹ßÀÏÁ¤  35" xfId="493"/>
    <cellStyle name="C￥AØ_laroux_2_°³¹ßAIA¤  36" xfId="530"/>
    <cellStyle name="Ç¥ÁØ_laroux_2_°³¹ßÀÏÁ¤  36" xfId="531"/>
    <cellStyle name="C￥AØ_laroux_2_°³¹ßAIA¤  37" xfId="476"/>
    <cellStyle name="Ç¥ÁØ_laroux_2_°³¹ßÀÏÁ¤  37" xfId="497"/>
    <cellStyle name="C￥AØ_laroux_2_°³¹ßAIA¤  38" xfId="532"/>
    <cellStyle name="Ç¥ÁØ_laroux_2_°³¹ßÀÏÁ¤  38" xfId="533"/>
    <cellStyle name="C￥AØ_laroux_2_°³¹ßAIA¤  39" xfId="492"/>
    <cellStyle name="Ç¥ÁØ_laroux_2_°³¹ßÀÏÁ¤  39" xfId="479"/>
    <cellStyle name="C￥AØ_laroux_2_°³¹ßAIA¤  4" xfId="546"/>
    <cellStyle name="Ç¥ÁØ_laroux_2_°³¹ßÀÏÁ¤  4" xfId="547"/>
    <cellStyle name="C￥AØ_laroux_2_°³¹ßAIA¤  40" xfId="534"/>
    <cellStyle name="Ç¥ÁØ_laroux_2_°³¹ßÀÏÁ¤  40" xfId="535"/>
    <cellStyle name="C￥AØ_laroux_2_°³¹ßAIA¤  41" xfId="478"/>
    <cellStyle name="Ç¥ÁØ_laroux_2_°³¹ßÀÏÁ¤  41" xfId="477"/>
    <cellStyle name="C￥AØ_laroux_2_°³¹ßAIA¤  42" xfId="536"/>
    <cellStyle name="Ç¥ÁØ_laroux_2_°³¹ßÀÏÁ¤  42" xfId="537"/>
    <cellStyle name="C￥AØ_laroux_2_°³¹ßAIA¤  43" xfId="501"/>
    <cellStyle name="Ç¥ÁØ_laroux_2_°³¹ßÀÏÁ¤  43" xfId="500"/>
    <cellStyle name="C￥AØ_laroux_2_°³¹ßAIA¤  44" xfId="538"/>
    <cellStyle name="Ç¥ÁØ_laroux_2_°³¹ßÀÏÁ¤  44" xfId="539"/>
    <cellStyle name="C￥AØ_laroux_2_°³¹ßAIA¤  45" xfId="499"/>
    <cellStyle name="Ç¥ÁØ_laroux_2_°³¹ßÀÏÁ¤  45" xfId="498"/>
    <cellStyle name="C￥AØ_laroux_2_°³¹ßAIA¤  46" xfId="540"/>
    <cellStyle name="Ç¥ÁØ_laroux_2_°³¹ßÀÏÁ¤  46" xfId="541"/>
    <cellStyle name="C￥AØ_laroux_2_°³¹ßAIA¤  47" xfId="503"/>
    <cellStyle name="Ç¥ÁØ_laroux_2_°³¹ßÀÏÁ¤  47" xfId="502"/>
    <cellStyle name="C￥AØ_laroux_2_°³¹ßAIA¤  48" xfId="473"/>
    <cellStyle name="Ç¥ÁØ_laroux_2_°³¹ßÀÏÁ¤  48" xfId="474"/>
    <cellStyle name="C￥AØ_laroux_2_°³¹ßAIA¤  49" xfId="472"/>
    <cellStyle name="Ç¥ÁØ_laroux_2_°³¹ßÀÏÁ¤  49" xfId="471"/>
    <cellStyle name="C￥AØ_laroux_2_°³¹ßAIA¤  5" xfId="515"/>
    <cellStyle name="Ç¥ÁØ_laroux_2_°³¹ßÀÏÁ¤  5" xfId="514"/>
    <cellStyle name="C￥AØ_laroux_2_°³¹ßAIA¤  50" xfId="469"/>
    <cellStyle name="Ç¥ÁØ_laroux_2_°³¹ßÀÏÁ¤  50" xfId="620"/>
    <cellStyle name="C￥AØ_laroux_2_°³¹ßAIA¤  51" xfId="470"/>
    <cellStyle name="Ç¥ÁØ_laroux_2_°³¹ßÀÏÁ¤  51" xfId="560"/>
    <cellStyle name="C￥AØ_laroux_2_°³¹ßAIA¤  52" xfId="623"/>
    <cellStyle name="Ç¥ÁØ_laroux_2_°³¹ßÀÏÁ¤  52" xfId="624"/>
    <cellStyle name="C￥AØ_laroux_2_°³¹ßAIA¤  53" xfId="640"/>
    <cellStyle name="Ç¥ÁØ_laroux_2_°³¹ßÀÏÁ¤  53" xfId="641"/>
    <cellStyle name="C￥AØ_laroux_2_°³¹ßAIA¤  54" xfId="633"/>
    <cellStyle name="Ç¥ÁØ_laroux_2_°³¹ßÀÏÁ¤  54" xfId="632"/>
    <cellStyle name="C￥AØ_laroux_2_°³¹ßAIA¤  55" xfId="635"/>
    <cellStyle name="Ç¥ÁØ_laroux_2_°³¹ßÀÏÁ¤  55" xfId="636"/>
    <cellStyle name="C￥AØ_laroux_2_°³¹ßAIA¤  56" xfId="631"/>
    <cellStyle name="Ç¥ÁØ_laroux_2_°³¹ßÀÏÁ¤  56" xfId="630"/>
    <cellStyle name="C￥AØ_laroux_2_°³¹ßAIA¤  57" xfId="637"/>
    <cellStyle name="Ç¥ÁØ_laroux_2_°³¹ßÀÏÁ¤  57" xfId="638"/>
    <cellStyle name="C￥AØ_laroux_2_°³¹ßAIA¤  58" xfId="629"/>
    <cellStyle name="Ç¥ÁØ_laroux_2_°³¹ßÀÏÁ¤  58" xfId="628"/>
    <cellStyle name="C￥AØ_laroux_2_°³¹ßAIA¤  59" xfId="634"/>
    <cellStyle name="Ç¥ÁØ_laroux_2_°³¹ßÀÏÁ¤  59" xfId="639"/>
    <cellStyle name="C￥AØ_laroux_2_°³¹ßAIA¤  6" xfId="548"/>
    <cellStyle name="Ç¥ÁØ_laroux_2_°³¹ßÀÏÁ¤  6" xfId="549"/>
    <cellStyle name="C￥AØ_laroux_2_°³¹ßAIA¤  60" xfId="627"/>
    <cellStyle name="Ç¥ÁØ_laroux_2_°³¹ßÀÏÁ¤  60" xfId="626"/>
    <cellStyle name="C￥AØ_laroux_2_°³¹ßAIA¤  61" xfId="642"/>
    <cellStyle name="Ç¥ÁØ_laroux_2_°³¹ßÀÏÁ¤  61" xfId="643"/>
    <cellStyle name="C￥AØ_laroux_2_°³¹ßAIA¤  62" xfId="678"/>
    <cellStyle name="Ç¥ÁØ_laroux_2_°³¹ßÀÏÁ¤  62" xfId="679"/>
    <cellStyle name="C￥AØ_laroux_2_°³¹ßAIA¤  63" xfId="674"/>
    <cellStyle name="Ç¥ÁØ_laroux_2_°³¹ßÀÏÁ¤  63" xfId="673"/>
    <cellStyle name="C￥AØ_laroux_2_°³¹ßAIA¤  64" xfId="675"/>
    <cellStyle name="Ç¥ÁØ_laroux_2_°³¹ßÀÏÁ¤  64" xfId="676"/>
    <cellStyle name="C￥AØ_laroux_2_°³¹ßAIA¤  65" xfId="672"/>
    <cellStyle name="Ç¥ÁØ_laroux_2_°³¹ßÀÏÁ¤  65" xfId="671"/>
    <cellStyle name="C￥AØ_laroux_2_°³¹ßAIA¤  66" xfId="677"/>
    <cellStyle name="Ç¥ÁØ_laroux_2_°³¹ßÀÏÁ¤  66" xfId="680"/>
    <cellStyle name="C￥AØ_laroux_2_°³¹ßAIA¤  67" xfId="670"/>
    <cellStyle name="Ç¥ÁØ_laroux_2_°³¹ßÀÏÁ¤  67" xfId="669"/>
    <cellStyle name="C￥AØ_laroux_2_°³¹ßAIA¤  68" xfId="681"/>
    <cellStyle name="Ç¥ÁØ_laroux_2_°³¹ßÀÏÁ¤  68" xfId="682"/>
    <cellStyle name="C￥AØ_laroux_2_°³¹ßAIA¤  69" xfId="668"/>
    <cellStyle name="Ç¥ÁØ_laroux_2_°³¹ßÀÏÁ¤  69" xfId="667"/>
    <cellStyle name="C￥AØ_laroux_2_°³¹ßAIA¤  7" xfId="513"/>
    <cellStyle name="Ç¥ÁØ_laroux_2_°³¹ßÀÏÁ¤  7" xfId="512"/>
    <cellStyle name="C￥AØ_laroux_2_°³¹ßAIA¤  70" xfId="683"/>
    <cellStyle name="Ç¥ÁØ_laroux_2_°³¹ßÀÏÁ¤  70" xfId="684"/>
    <cellStyle name="C￥AØ_laroux_2_°³¹ßAIA¤  71" xfId="666"/>
    <cellStyle name="Ç¥ÁØ_laroux_2_°³¹ßÀÏÁ¤  71" xfId="665"/>
    <cellStyle name="C￥AØ_laroux_2_°³¹ßAIA¤  72" xfId="685"/>
    <cellStyle name="Ç¥ÁØ_laroux_2_°³¹ßÀÏÁ¤  72" xfId="686"/>
    <cellStyle name="C￥AØ_laroux_2_°³¹ßAIA¤  73" xfId="664"/>
    <cellStyle name="Ç¥ÁØ_laroux_2_°³¹ßÀÏÁ¤  73" xfId="663"/>
    <cellStyle name="C￥AØ_laroux_2_°³¹ßAIA¤  74" xfId="687"/>
    <cellStyle name="Ç¥ÁØ_laroux_2_°³¹ßÀÏÁ¤  74" xfId="688"/>
    <cellStyle name="C￥AØ_laroux_2_°³¹ßAIA¤  75" xfId="662"/>
    <cellStyle name="Ç¥ÁØ_laroux_2_°³¹ßÀÏÁ¤  75" xfId="661"/>
    <cellStyle name="C￥AØ_laroux_2_°³¹ßAIA¤  76" xfId="689"/>
    <cellStyle name="Ç¥ÁØ_laroux_2_°³¹ßÀÏÁ¤  76" xfId="690"/>
    <cellStyle name="C￥AØ_laroux_2_°³¹ßAIA¤  77" xfId="660"/>
    <cellStyle name="Ç¥ÁØ_laroux_2_°³¹ßÀÏÁ¤  77" xfId="659"/>
    <cellStyle name="C￥AØ_laroux_2_°³¹ßAIA¤  78" xfId="691"/>
    <cellStyle name="Ç¥ÁØ_laroux_2_°³¹ßÀÏÁ¤  78" xfId="692"/>
    <cellStyle name="C￥AØ_laroux_2_°³¹ßAIA¤  79" xfId="658"/>
    <cellStyle name="Ç¥ÁØ_laroux_2_°³¹ßÀÏÁ¤  79" xfId="657"/>
    <cellStyle name="C￥AØ_laroux_2_°³¹ßAIA¤  8" xfId="550"/>
    <cellStyle name="Ç¥ÁØ_laroux_2_°³¹ßÀÏÁ¤  8" xfId="551"/>
    <cellStyle name="C￥AØ_laroux_2_°³¹ßAIA¤  80" xfId="699"/>
    <cellStyle name="Ç¥ÁØ_laroux_2_°³¹ßÀÏÁ¤  80" xfId="700"/>
    <cellStyle name="C￥AØ_laroux_2_°³¹ßAIA¤  81" xfId="698"/>
    <cellStyle name="Ç¥ÁØ_laroux_2_°³¹ßÀÏÁ¤  81" xfId="697"/>
    <cellStyle name="C￥AØ_laroux_2_°³¹ßAIA¤  82" xfId="701"/>
    <cellStyle name="Ç¥ÁØ_laroux_2_°³¹ßÀÏÁ¤  82" xfId="702"/>
    <cellStyle name="C￥AØ_laroux_2_°³¹ßAIA¤  83" xfId="696"/>
    <cellStyle name="Ç¥ÁØ_laroux_2_°³¹ßÀÏÁ¤  83" xfId="695"/>
    <cellStyle name="C￥AØ_laroux_2_°³¹ßAIA¤  84" xfId="703"/>
    <cellStyle name="Ç¥ÁØ_laroux_2_°³¹ßÀÏÁ¤  84" xfId="704"/>
    <cellStyle name="C￥AØ_laroux_2_°³¹ßAIA¤  85" xfId="694"/>
    <cellStyle name="Ç¥ÁØ_laroux_2_°³¹ßÀÏÁ¤  85" xfId="693"/>
    <cellStyle name="C￥AØ_laroux_2_°³¹ßAIA¤  86" xfId="721"/>
    <cellStyle name="Ç¥ÁØ_laroux_2_°³¹ßÀÏÁ¤  86" xfId="722"/>
    <cellStyle name="C￥AØ_laroux_2_°³¹ßAIA¤  87" xfId="718"/>
    <cellStyle name="Ç¥ÁØ_laroux_2_°³¹ßÀÏÁ¤  87" xfId="717"/>
    <cellStyle name="C￥AØ_laroux_2_°³¹ßAIA¤  88" xfId="723"/>
    <cellStyle name="Ç¥ÁØ_laroux_2_°³¹ßÀÏÁ¤  88" xfId="724"/>
    <cellStyle name="C￥AØ_laroux_2_°³¹ßAIA¤  89" xfId="716"/>
    <cellStyle name="Ç¥ÁØ_laroux_2_°³¹ßÀÏÁ¤  89" xfId="715"/>
    <cellStyle name="C￥AØ_laroux_2_°³¹ßAIA¤  9" xfId="511"/>
    <cellStyle name="Ç¥ÁØ_laroux_2_°³¹ßÀÏÁ¤  9" xfId="510"/>
    <cellStyle name="C￥AØ_laroux_2_°³¹ßAIA¤  90" xfId="725"/>
    <cellStyle name="Ç¥ÁØ_laroux_2_°³¹ßÀÏÁ¤  90" xfId="726"/>
    <cellStyle name="C￥AØ_laroux_2_°³¹ßAIA¤  91" xfId="714"/>
    <cellStyle name="Ç¥ÁØ_laroux_2_°³¹ßÀÏÁ¤  91" xfId="713"/>
    <cellStyle name="C￥AØ_laroux_2_°³¹ßAIA¤  92" xfId="727"/>
    <cellStyle name="Ç¥ÁØ_laroux_2_°³¹ßÀÏÁ¤  92" xfId="728"/>
    <cellStyle name="C￥AØ_laroux_2_°³¹ßAIA¤  93" xfId="712"/>
    <cellStyle name="Ç¥ÁØ_laroux_2_°³¹ßÀÏÁ¤  93" xfId="711"/>
    <cellStyle name="C￥AØ_laroux_2_°³¹ßAIA¤  94" xfId="729"/>
    <cellStyle name="Ç¥ÁØ_laroux_2_°³¹ßÀÏÁ¤  94" xfId="730"/>
    <cellStyle name="C￥AØ_laroux_2_°³¹ßAIA¤  95" xfId="710"/>
    <cellStyle name="Ç¥ÁØ_laroux_2_°³¹ßÀÏÁ¤  95" xfId="709"/>
    <cellStyle name="C￥AØ_laroux_2_°³¹ßAIA¤  96" xfId="731"/>
    <cellStyle name="Ç¥ÁØ_laroux_2_°³¹ßÀÏÁ¤  96" xfId="732"/>
    <cellStyle name="C￥AØ_laroux_2_°³¹ßAIA¤  97" xfId="708"/>
    <cellStyle name="Ç¥ÁØ_laroux_2_°³¹ßÀÏÁ¤  97" xfId="707"/>
    <cellStyle name="C￥AØ_laroux_2_°³¹ßAIA¤  98" xfId="733"/>
    <cellStyle name="Ç¥ÁØ_laroux_2_°³¹ßÀÏÁ¤  98" xfId="734"/>
    <cellStyle name="C￥AØ_laroux_2_°³¹ßAIA¤  99" xfId="706"/>
    <cellStyle name="Ç¥ÁØ_laroux_2_°³¹ßÀÏÁ¤  99" xfId="705"/>
    <cellStyle name="C￥AØ_lx-taxi " xfId="260"/>
    <cellStyle name="Ç¥ÁØ_lx-taxi " xfId="261"/>
    <cellStyle name="C￥AØ_MKN-M1.1 " xfId="262"/>
    <cellStyle name="Ç¥ÁØ_MKN-M1.1 " xfId="263"/>
    <cellStyle name="C￥AØ_RDTR99ML " xfId="264"/>
    <cellStyle name="Ç¥ÁØ_RDTR99ML " xfId="265"/>
    <cellStyle name="C￥AØ_Sheet1 (2)_1.SUMMARY " xfId="266"/>
    <cellStyle name="Ç¥ÁØ_Sheet1 (2)_1.SUMMARY " xfId="267"/>
    <cellStyle name="C￥AØ_Sheet1 (2)_3.MSCHEDULE¿μ¹R " xfId="268"/>
    <cellStyle name="Ç¥ÁØ_Sheet1_1.SUMMARY " xfId="269"/>
    <cellStyle name="C￥AØ_Sheet1_1_1.SUMMARY " xfId="270"/>
    <cellStyle name="Ç¥ÁØ_Sheet1_1_1.SUMMARY " xfId="271"/>
    <cellStyle name="C￥AØ_Sheet1_1_3.MSCHEDULE¿μ¹R " xfId="272"/>
    <cellStyle name="Ç¥ÁØ_Sheet1_1_XD ÃÖÁ¾ÀÏÁ¤ " xfId="273"/>
    <cellStyle name="C￥AØ_Sheet1_3.MSCHEDULE¿μ¹R " xfId="274"/>
    <cellStyle name="Ç¥ÁØ_Sheet1_XD ÃÖÁ¾ÀÏÁ¤ " xfId="275"/>
    <cellStyle name="C￥AØ_SMG-CKD-d1.1 " xfId="276"/>
    <cellStyle name="Ç¥ÁØ_SMG-CKD-d1.1 " xfId="277"/>
    <cellStyle name="C￥AØ_WIPER " xfId="278"/>
    <cellStyle name="Ç¥ÁØ_WIPER " xfId="279"/>
    <cellStyle name="C￥AØ_XD AOA¾AIA¤ " xfId="280"/>
    <cellStyle name="Ç¥ÁØ_XD ÃÖÁ¾ÀÏÁ¤ " xfId="281"/>
    <cellStyle name="C￥AØ_μðAⓒAIA¤ " xfId="282"/>
    <cellStyle name="Calc Units (2)" xfId="283"/>
    <cellStyle name="Calculation 2" xfId="960"/>
    <cellStyle name="Cálculo" xfId="961"/>
    <cellStyle name="category" xfId="284"/>
    <cellStyle name="Celda de comprobación" xfId="962"/>
    <cellStyle name="Celda vinculada" xfId="963"/>
    <cellStyle name="Check Cell 2" xfId="964"/>
    <cellStyle name="Comma  - Style1" xfId="285"/>
    <cellStyle name="Comma  - Style1 2" xfId="786"/>
    <cellStyle name="Comma  - Style1 2 2" xfId="855"/>
    <cellStyle name="Comma  - Style1 3" xfId="787"/>
    <cellStyle name="Comma  - Style1 3 2" xfId="856"/>
    <cellStyle name="Comma  - Style2" xfId="286"/>
    <cellStyle name="Comma  - Style2 2" xfId="788"/>
    <cellStyle name="Comma  - Style2 2 2" xfId="857"/>
    <cellStyle name="Comma  - Style2 3" xfId="789"/>
    <cellStyle name="Comma  - Style2 3 2" xfId="858"/>
    <cellStyle name="Comma  - Style3" xfId="287"/>
    <cellStyle name="Comma  - Style3 2" xfId="790"/>
    <cellStyle name="Comma  - Style3 2 2" xfId="859"/>
    <cellStyle name="Comma  - Style3 3" xfId="791"/>
    <cellStyle name="Comma  - Style3 3 2" xfId="860"/>
    <cellStyle name="Comma  - Style4" xfId="288"/>
    <cellStyle name="Comma  - Style4 2" xfId="792"/>
    <cellStyle name="Comma  - Style4 2 2" xfId="861"/>
    <cellStyle name="Comma  - Style4 3" xfId="793"/>
    <cellStyle name="Comma  - Style4 3 2" xfId="862"/>
    <cellStyle name="Comma  - Style5" xfId="289"/>
    <cellStyle name="Comma  - Style5 2" xfId="794"/>
    <cellStyle name="Comma  - Style5 2 2" xfId="863"/>
    <cellStyle name="Comma  - Style5 3" xfId="795"/>
    <cellStyle name="Comma  - Style5 3 2" xfId="864"/>
    <cellStyle name="Comma  - Style6" xfId="290"/>
    <cellStyle name="Comma  - Style6 2" xfId="796"/>
    <cellStyle name="Comma  - Style6 2 2" xfId="865"/>
    <cellStyle name="Comma  - Style6 3" xfId="797"/>
    <cellStyle name="Comma  - Style6 3 2" xfId="866"/>
    <cellStyle name="Comma  - Style7" xfId="291"/>
    <cellStyle name="Comma  - Style7 2" xfId="798"/>
    <cellStyle name="Comma  - Style7 2 2" xfId="867"/>
    <cellStyle name="Comma  - Style7 3" xfId="799"/>
    <cellStyle name="Comma  - Style7 3 2" xfId="868"/>
    <cellStyle name="Comma  - Style8" xfId="292"/>
    <cellStyle name="Comma  - Style8 2" xfId="800"/>
    <cellStyle name="Comma  - Style8 2 2" xfId="869"/>
    <cellStyle name="Comma  - Style8 3" xfId="801"/>
    <cellStyle name="Comma  - Style8 3 2" xfId="870"/>
    <cellStyle name="Comma [00]" xfId="293"/>
    <cellStyle name="Comma [00] 2" xfId="377"/>
    <cellStyle name="Comma 2" xfId="965"/>
    <cellStyle name="Comma 3" xfId="1000"/>
    <cellStyle name="Comma 4" xfId="1009"/>
    <cellStyle name="Comma 5" xfId="1125"/>
    <cellStyle name="Comma[2]" xfId="294"/>
    <cellStyle name="Comma0" xfId="295"/>
    <cellStyle name="Comma0 2" xfId="802"/>
    <cellStyle name="Comma0 2 2" xfId="871"/>
    <cellStyle name="Currency $" xfId="296"/>
    <cellStyle name="Currency [00]" xfId="297"/>
    <cellStyle name="Currency 10" xfId="803"/>
    <cellStyle name="Currency 11" xfId="785"/>
    <cellStyle name="Currency 12" xfId="966"/>
    <cellStyle name="Currency 13" xfId="1001"/>
    <cellStyle name="Currency 2" xfId="804"/>
    <cellStyle name="Currency 2 2" xfId="872"/>
    <cellStyle name="Currency 3" xfId="805"/>
    <cellStyle name="Currency 3 2" xfId="873"/>
    <cellStyle name="Currency 4" xfId="806"/>
    <cellStyle name="Currency 4 2" xfId="874"/>
    <cellStyle name="Currency 5" xfId="807"/>
    <cellStyle name="Currency 5 2" xfId="875"/>
    <cellStyle name="Currency 6" xfId="808"/>
    <cellStyle name="Currency 6 2" xfId="876"/>
    <cellStyle name="Currency 7" xfId="809"/>
    <cellStyle name="Currency 7 2" xfId="877"/>
    <cellStyle name="Currency 8" xfId="810"/>
    <cellStyle name="Currency 8 2" xfId="878"/>
    <cellStyle name="Currency 9" xfId="811"/>
    <cellStyle name="Currency 9 2" xfId="879"/>
    <cellStyle name="Currency[2]" xfId="298"/>
    <cellStyle name="Currency0" xfId="299"/>
    <cellStyle name="Currency0 2" xfId="812"/>
    <cellStyle name="Currency0 2 2" xfId="880"/>
    <cellStyle name="Currency1" xfId="300"/>
    <cellStyle name="custom" xfId="301"/>
    <cellStyle name="Date" xfId="302"/>
    <cellStyle name="Date 2" xfId="813"/>
    <cellStyle name="Date 2 2" xfId="881"/>
    <cellStyle name="Date Short" xfId="303"/>
    <cellStyle name="Date_DCX RT Assembly-Components" xfId="304"/>
    <cellStyle name="Encabezado 4" xfId="967"/>
    <cellStyle name="Énfasis1" xfId="968"/>
    <cellStyle name="Énfasis2" xfId="969"/>
    <cellStyle name="Énfasis3" xfId="970"/>
    <cellStyle name="Énfasis4" xfId="971"/>
    <cellStyle name="Énfasis5" xfId="972"/>
    <cellStyle name="Énfasis6" xfId="973"/>
    <cellStyle name="Enter Currency (0)" xfId="305"/>
    <cellStyle name="Enter Currency (0) 2" xfId="378"/>
    <cellStyle name="Enter Currency (2)" xfId="306"/>
    <cellStyle name="Enter Units (0)" xfId="307"/>
    <cellStyle name="Enter Units (0) 2" xfId="379"/>
    <cellStyle name="Enter Units (1)" xfId="308"/>
    <cellStyle name="Enter Units (2)" xfId="309"/>
    <cellStyle name="Entrada" xfId="974"/>
    <cellStyle name="Ergebnis 2" xfId="359"/>
    <cellStyle name="Estilo 1" xfId="310"/>
    <cellStyle name="Euro" xfId="1"/>
    <cellStyle name="Euro 2" xfId="2"/>
    <cellStyle name="Euro 2 2" xfId="3"/>
    <cellStyle name="Euro 2 2 2" xfId="882"/>
    <cellStyle name="Euro 2 2 3" xfId="31"/>
    <cellStyle name="Euro 2 3" xfId="815"/>
    <cellStyle name="Euro 2 4" xfId="2694"/>
    <cellStyle name="Euro 3" xfId="4"/>
    <cellStyle name="Euro 3 2" xfId="883"/>
    <cellStyle name="Euro 3 3" xfId="380"/>
    <cellStyle name="Euro 4" xfId="814"/>
    <cellStyle name="Euro 5" xfId="975"/>
    <cellStyle name="Euro 6" xfId="2693"/>
    <cellStyle name="Explanatory Text 2" xfId="976"/>
    <cellStyle name="Fixed" xfId="311"/>
    <cellStyle name="Fixed 2" xfId="816"/>
    <cellStyle name="Fixed 2 2" xfId="884"/>
    <cellStyle name="Good 2" xfId="977"/>
    <cellStyle name="Grey" xfId="312"/>
    <cellStyle name="Grey 2" xfId="381"/>
    <cellStyle name="Grey 2 2" xfId="817"/>
    <cellStyle name="HEADER" xfId="313"/>
    <cellStyle name="Header1" xfId="314"/>
    <cellStyle name="Header2" xfId="315"/>
    <cellStyle name="Heading 1" xfId="316"/>
    <cellStyle name="Heading 1 2" xfId="819"/>
    <cellStyle name="Heading 1 2 2" xfId="885"/>
    <cellStyle name="Heading 1 3" xfId="818"/>
    <cellStyle name="Heading 1 4" xfId="978"/>
    <cellStyle name="Heading 1 5" xfId="1007"/>
    <cellStyle name="Heading 2" xfId="317"/>
    <cellStyle name="Heading 2 2" xfId="821"/>
    <cellStyle name="Heading 2 2 2" xfId="886"/>
    <cellStyle name="Heading 2 3" xfId="820"/>
    <cellStyle name="Heading 2 4" xfId="979"/>
    <cellStyle name="Heading 2 5" xfId="1008"/>
    <cellStyle name="Heading 3 2" xfId="980"/>
    <cellStyle name="Heading 4 2" xfId="981"/>
    <cellStyle name="Hipervínculo 2" xfId="382"/>
    <cellStyle name="Hipervínculo_Complexity 1 03-26-02" xfId="822"/>
    <cellStyle name="Hyperlink 2" xfId="6"/>
    <cellStyle name="Incorrecto" xfId="982"/>
    <cellStyle name="Input [yellow]" xfId="318"/>
    <cellStyle name="Input [yellow] 2" xfId="383"/>
    <cellStyle name="Input [yellow] 2 2" xfId="823"/>
    <cellStyle name="Input 2" xfId="983"/>
    <cellStyle name="Input 3" xfId="1002"/>
    <cellStyle name="Komma" xfId="20" builtinId="3"/>
    <cellStyle name="Komma 2" xfId="28"/>
    <cellStyle name="Komma 2 2" xfId="324"/>
    <cellStyle name="Komma 3" xfId="1127"/>
    <cellStyle name="Line Bottom" xfId="384"/>
    <cellStyle name="Link" xfId="5" builtinId="8"/>
    <cellStyle name="Link Currency (0)" xfId="319"/>
    <cellStyle name="Link Currency (0) 2" xfId="385"/>
    <cellStyle name="Link Currency (2)" xfId="320"/>
    <cellStyle name="Link Units (0)" xfId="321"/>
    <cellStyle name="Link Units (0) 2" xfId="386"/>
    <cellStyle name="Link Units (1)" xfId="322"/>
    <cellStyle name="Link Units (2)" xfId="323"/>
    <cellStyle name="Linked Cell 2" xfId="984"/>
    <cellStyle name="Millares 2" xfId="2699"/>
    <cellStyle name="Millares 3" xfId="2700"/>
    <cellStyle name="Millares 3 2" xfId="2701"/>
    <cellStyle name="Millares 3 2 2" xfId="2703"/>
    <cellStyle name="Millares 3 2 2 2" xfId="2709"/>
    <cellStyle name="Millares 3 2 3" xfId="2705"/>
    <cellStyle name="Millares 3 2 3 2" xfId="2711"/>
    <cellStyle name="Millares 3 2 4" xfId="2707"/>
    <cellStyle name="Millares 3 2 5" xfId="2713"/>
    <cellStyle name="Millares 3 3" xfId="2702"/>
    <cellStyle name="Millares 3 3 2" xfId="2708"/>
    <cellStyle name="Millares 3 4" xfId="2704"/>
    <cellStyle name="Millares 3 4 2" xfId="2710"/>
    <cellStyle name="Millares 3 5" xfId="2706"/>
    <cellStyle name="Millares 3 6" xfId="2712"/>
    <cellStyle name="Milliers [0]_!!!GO" xfId="2697"/>
    <cellStyle name="Milliers_!!!GO" xfId="2698"/>
    <cellStyle name="Model" xfId="325"/>
    <cellStyle name="Mon?aire [0]_!!!GO" xfId="326"/>
    <cellStyle name="Mon?aire_!!!GO" xfId="327"/>
    <cellStyle name="Moneda 2" xfId="387"/>
    <cellStyle name="Monétaire [0]_!!!GO" xfId="328"/>
    <cellStyle name="Monétaire_!!!GO" xfId="329"/>
    <cellStyle name="Neutral 2" xfId="985"/>
    <cellStyle name="no dec" xfId="330"/>
    <cellStyle name="no dec 2" xfId="824"/>
    <cellStyle name="no dec 2 2" xfId="887"/>
    <cellStyle name="Normal - Style1" xfId="331"/>
    <cellStyle name="Normal - Style1 2" xfId="388"/>
    <cellStyle name="Normal - Style1 2 2" xfId="888"/>
    <cellStyle name="Normal - Style1 2 3" xfId="826"/>
    <cellStyle name="Normal - Style1 3" xfId="827"/>
    <cellStyle name="Normal - Style1 3 2" xfId="889"/>
    <cellStyle name="Normal - Style1 4" xfId="825"/>
    <cellStyle name="Normal 10" xfId="389"/>
    <cellStyle name="Normal 100" xfId="621"/>
    <cellStyle name="Normal 101" xfId="625"/>
    <cellStyle name="Normal 101 2" xfId="1072"/>
    <cellStyle name="Normal 101 2 2" xfId="1195"/>
    <cellStyle name="Normal 101 2 2 2" xfId="1968"/>
    <cellStyle name="Normal 101 2 3" xfId="1463"/>
    <cellStyle name="Normal 101 2 3 2" xfId="2201"/>
    <cellStyle name="Normal 101 2 4" xfId="1898"/>
    <cellStyle name="Normal 101 2 5" xfId="2446"/>
    <cellStyle name="Normal 101 3" xfId="1194"/>
    <cellStyle name="Normal 101 3 2" xfId="1967"/>
    <cellStyle name="Normal 101 4" xfId="1462"/>
    <cellStyle name="Normal 101 4 2" xfId="2200"/>
    <cellStyle name="Normal 101 5" xfId="1785"/>
    <cellStyle name="Normal 101 6" xfId="2445"/>
    <cellStyle name="Normal 102" xfId="645"/>
    <cellStyle name="Normal 102 2" xfId="1074"/>
    <cellStyle name="Normal 102 2 2" xfId="1197"/>
    <cellStyle name="Normal 102 2 2 2" xfId="1970"/>
    <cellStyle name="Normal 102 2 3" xfId="1465"/>
    <cellStyle name="Normal 102 2 3 2" xfId="2203"/>
    <cellStyle name="Normal 102 2 4" xfId="1900"/>
    <cellStyle name="Normal 102 2 5" xfId="2448"/>
    <cellStyle name="Normal 102 3" xfId="1196"/>
    <cellStyle name="Normal 102 3 2" xfId="1969"/>
    <cellStyle name="Normal 102 4" xfId="1464"/>
    <cellStyle name="Normal 102 4 2" xfId="2202"/>
    <cellStyle name="Normal 102 5" xfId="1787"/>
    <cellStyle name="Normal 102 6" xfId="2447"/>
    <cellStyle name="Normal 103" xfId="647"/>
    <cellStyle name="Normal 103 2" xfId="1075"/>
    <cellStyle name="Normal 103 2 2" xfId="1199"/>
    <cellStyle name="Normal 103 2 2 2" xfId="1972"/>
    <cellStyle name="Normal 103 2 3" xfId="1467"/>
    <cellStyle name="Normal 103 2 3 2" xfId="2205"/>
    <cellStyle name="Normal 103 2 4" xfId="1901"/>
    <cellStyle name="Normal 103 2 5" xfId="2450"/>
    <cellStyle name="Normal 103 3" xfId="1198"/>
    <cellStyle name="Normal 103 3 2" xfId="1971"/>
    <cellStyle name="Normal 103 4" xfId="1466"/>
    <cellStyle name="Normal 103 4 2" xfId="2204"/>
    <cellStyle name="Normal 103 5" xfId="1788"/>
    <cellStyle name="Normal 103 6" xfId="2449"/>
    <cellStyle name="Normal 104" xfId="648"/>
    <cellStyle name="Normal 104 2" xfId="1076"/>
    <cellStyle name="Normal 104 2 2" xfId="1201"/>
    <cellStyle name="Normal 104 2 2 2" xfId="1974"/>
    <cellStyle name="Normal 104 2 3" xfId="1469"/>
    <cellStyle name="Normal 104 2 3 2" xfId="2207"/>
    <cellStyle name="Normal 104 2 4" xfId="1902"/>
    <cellStyle name="Normal 104 2 5" xfId="2452"/>
    <cellStyle name="Normal 104 3" xfId="1200"/>
    <cellStyle name="Normal 104 3 2" xfId="1973"/>
    <cellStyle name="Normal 104 4" xfId="1468"/>
    <cellStyle name="Normal 104 4 2" xfId="2206"/>
    <cellStyle name="Normal 104 5" xfId="1789"/>
    <cellStyle name="Normal 104 6" xfId="2451"/>
    <cellStyle name="Normal 105" xfId="649"/>
    <cellStyle name="Normal 105 2" xfId="1077"/>
    <cellStyle name="Normal 105 2 2" xfId="1203"/>
    <cellStyle name="Normal 105 2 2 2" xfId="1976"/>
    <cellStyle name="Normal 105 2 3" xfId="1471"/>
    <cellStyle name="Normal 105 2 3 2" xfId="2209"/>
    <cellStyle name="Normal 105 2 4" xfId="1903"/>
    <cellStyle name="Normal 105 2 5" xfId="2454"/>
    <cellStyle name="Normal 105 3" xfId="1202"/>
    <cellStyle name="Normal 105 3 2" xfId="1975"/>
    <cellStyle name="Normal 105 4" xfId="1470"/>
    <cellStyle name="Normal 105 4 2" xfId="2208"/>
    <cellStyle name="Normal 105 5" xfId="1790"/>
    <cellStyle name="Normal 105 6" xfId="2453"/>
    <cellStyle name="Normal 106" xfId="650"/>
    <cellStyle name="Normal 106 2" xfId="1078"/>
    <cellStyle name="Normal 106 2 2" xfId="1205"/>
    <cellStyle name="Normal 106 2 2 2" xfId="1978"/>
    <cellStyle name="Normal 106 2 3" xfId="1473"/>
    <cellStyle name="Normal 106 2 3 2" xfId="2211"/>
    <cellStyle name="Normal 106 2 4" xfId="1904"/>
    <cellStyle name="Normal 106 2 5" xfId="2456"/>
    <cellStyle name="Normal 106 3" xfId="1204"/>
    <cellStyle name="Normal 106 3 2" xfId="1977"/>
    <cellStyle name="Normal 106 4" xfId="1472"/>
    <cellStyle name="Normal 106 4 2" xfId="2210"/>
    <cellStyle name="Normal 106 5" xfId="1791"/>
    <cellStyle name="Normal 106 6" xfId="2455"/>
    <cellStyle name="Normal 107" xfId="652"/>
    <cellStyle name="Normal 107 2" xfId="1080"/>
    <cellStyle name="Normal 107 2 2" xfId="1207"/>
    <cellStyle name="Normal 107 2 2 2" xfId="1980"/>
    <cellStyle name="Normal 107 2 3" xfId="1475"/>
    <cellStyle name="Normal 107 2 3 2" xfId="2213"/>
    <cellStyle name="Normal 107 2 4" xfId="1906"/>
    <cellStyle name="Normal 107 2 5" xfId="2458"/>
    <cellStyle name="Normal 107 3" xfId="1206"/>
    <cellStyle name="Normal 107 3 2" xfId="1979"/>
    <cellStyle name="Normal 107 4" xfId="1474"/>
    <cellStyle name="Normal 107 4 2" xfId="2212"/>
    <cellStyle name="Normal 107 5" xfId="1793"/>
    <cellStyle name="Normal 107 6" xfId="2457"/>
    <cellStyle name="Normal 108" xfId="644"/>
    <cellStyle name="Normal 108 2" xfId="1073"/>
    <cellStyle name="Normal 108 2 2" xfId="1209"/>
    <cellStyle name="Normal 108 2 2 2" xfId="1982"/>
    <cellStyle name="Normal 108 2 3" xfId="1477"/>
    <cellStyle name="Normal 108 2 3 2" xfId="2215"/>
    <cellStyle name="Normal 108 2 4" xfId="1899"/>
    <cellStyle name="Normal 108 2 5" xfId="2460"/>
    <cellStyle name="Normal 108 3" xfId="1208"/>
    <cellStyle name="Normal 108 3 2" xfId="1981"/>
    <cellStyle name="Normal 108 4" xfId="1476"/>
    <cellStyle name="Normal 108 4 2" xfId="2214"/>
    <cellStyle name="Normal 108 5" xfId="1786"/>
    <cellStyle name="Normal 108 6" xfId="2459"/>
    <cellStyle name="Normal 109" xfId="651"/>
    <cellStyle name="Normal 109 2" xfId="1079"/>
    <cellStyle name="Normal 109 2 2" xfId="1211"/>
    <cellStyle name="Normal 109 2 2 2" xfId="1984"/>
    <cellStyle name="Normal 109 2 3" xfId="1479"/>
    <cellStyle name="Normal 109 2 3 2" xfId="2217"/>
    <cellStyle name="Normal 109 2 4" xfId="1905"/>
    <cellStyle name="Normal 109 2 5" xfId="2462"/>
    <cellStyle name="Normal 109 3" xfId="1210"/>
    <cellStyle name="Normal 109 3 2" xfId="1983"/>
    <cellStyle name="Normal 109 4" xfId="1478"/>
    <cellStyle name="Normal 109 4 2" xfId="2216"/>
    <cellStyle name="Normal 109 5" xfId="1792"/>
    <cellStyle name="Normal 109 6" xfId="2461"/>
    <cellStyle name="Normal 11" xfId="390"/>
    <cellStyle name="Normal 110" xfId="653"/>
    <cellStyle name="Normal 110 2" xfId="1081"/>
    <cellStyle name="Normal 110 2 2" xfId="1213"/>
    <cellStyle name="Normal 110 2 2 2" xfId="1986"/>
    <cellStyle name="Normal 110 2 3" xfId="1481"/>
    <cellStyle name="Normal 110 2 3 2" xfId="2219"/>
    <cellStyle name="Normal 110 2 4" xfId="1907"/>
    <cellStyle name="Normal 110 2 5" xfId="2464"/>
    <cellStyle name="Normal 110 3" xfId="1212"/>
    <cellStyle name="Normal 110 3 2" xfId="1985"/>
    <cellStyle name="Normal 110 4" xfId="1480"/>
    <cellStyle name="Normal 110 4 2" xfId="2218"/>
    <cellStyle name="Normal 110 5" xfId="1794"/>
    <cellStyle name="Normal 110 6" xfId="2463"/>
    <cellStyle name="Normal 111" xfId="739"/>
    <cellStyle name="Normal 111 2" xfId="1085"/>
    <cellStyle name="Normal 111 2 2" xfId="1215"/>
    <cellStyle name="Normal 111 2 2 2" xfId="1988"/>
    <cellStyle name="Normal 111 2 3" xfId="1483"/>
    <cellStyle name="Normal 111 2 3 2" xfId="2221"/>
    <cellStyle name="Normal 111 2 4" xfId="1911"/>
    <cellStyle name="Normal 111 2 5" xfId="2466"/>
    <cellStyle name="Normal 111 3" xfId="1214"/>
    <cellStyle name="Normal 111 3 2" xfId="1987"/>
    <cellStyle name="Normal 111 4" xfId="1482"/>
    <cellStyle name="Normal 111 4 2" xfId="2220"/>
    <cellStyle name="Normal 111 5" xfId="1798"/>
    <cellStyle name="Normal 111 6" xfId="2465"/>
    <cellStyle name="Normal 112" xfId="740"/>
    <cellStyle name="Normal 112 2" xfId="1086"/>
    <cellStyle name="Normal 112 2 2" xfId="1217"/>
    <cellStyle name="Normal 112 2 2 2" xfId="1990"/>
    <cellStyle name="Normal 112 2 3" xfId="1485"/>
    <cellStyle name="Normal 112 2 3 2" xfId="2223"/>
    <cellStyle name="Normal 112 2 4" xfId="1912"/>
    <cellStyle name="Normal 112 2 5" xfId="2468"/>
    <cellStyle name="Normal 112 3" xfId="1216"/>
    <cellStyle name="Normal 112 3 2" xfId="1989"/>
    <cellStyle name="Normal 112 4" xfId="1484"/>
    <cellStyle name="Normal 112 4 2" xfId="2222"/>
    <cellStyle name="Normal 112 5" xfId="1799"/>
    <cellStyle name="Normal 112 6" xfId="2467"/>
    <cellStyle name="Normal 113" xfId="741"/>
    <cellStyle name="Normal 113 2" xfId="1087"/>
    <cellStyle name="Normal 113 2 2" xfId="1219"/>
    <cellStyle name="Normal 113 2 2 2" xfId="1992"/>
    <cellStyle name="Normal 113 2 3" xfId="1487"/>
    <cellStyle name="Normal 113 2 3 2" xfId="2225"/>
    <cellStyle name="Normal 113 2 4" xfId="1913"/>
    <cellStyle name="Normal 113 2 5" xfId="2470"/>
    <cellStyle name="Normal 113 3" xfId="1218"/>
    <cellStyle name="Normal 113 3 2" xfId="1991"/>
    <cellStyle name="Normal 113 4" xfId="1486"/>
    <cellStyle name="Normal 113 4 2" xfId="2224"/>
    <cellStyle name="Normal 113 5" xfId="1800"/>
    <cellStyle name="Normal 113 6" xfId="2469"/>
    <cellStyle name="Normal 114" xfId="742"/>
    <cellStyle name="Normal 114 2" xfId="1088"/>
    <cellStyle name="Normal 114 2 2" xfId="1221"/>
    <cellStyle name="Normal 114 2 2 2" xfId="1994"/>
    <cellStyle name="Normal 114 2 3" xfId="1489"/>
    <cellStyle name="Normal 114 2 3 2" xfId="2227"/>
    <cellStyle name="Normal 114 2 4" xfId="1914"/>
    <cellStyle name="Normal 114 2 5" xfId="2472"/>
    <cellStyle name="Normal 114 3" xfId="1220"/>
    <cellStyle name="Normal 114 3 2" xfId="1993"/>
    <cellStyle name="Normal 114 4" xfId="1488"/>
    <cellStyle name="Normal 114 4 2" xfId="2226"/>
    <cellStyle name="Normal 114 5" xfId="1801"/>
    <cellStyle name="Normal 114 6" xfId="2471"/>
    <cellStyle name="Normal 115" xfId="743"/>
    <cellStyle name="Normal 115 2" xfId="1089"/>
    <cellStyle name="Normal 115 2 2" xfId="1223"/>
    <cellStyle name="Normal 115 2 2 2" xfId="1996"/>
    <cellStyle name="Normal 115 2 3" xfId="1491"/>
    <cellStyle name="Normal 115 2 3 2" xfId="2229"/>
    <cellStyle name="Normal 115 2 4" xfId="1915"/>
    <cellStyle name="Normal 115 2 5" xfId="2474"/>
    <cellStyle name="Normal 115 3" xfId="1222"/>
    <cellStyle name="Normal 115 3 2" xfId="1995"/>
    <cellStyle name="Normal 115 4" xfId="1490"/>
    <cellStyle name="Normal 115 4 2" xfId="2228"/>
    <cellStyle name="Normal 115 5" xfId="1802"/>
    <cellStyle name="Normal 115 6" xfId="2473"/>
    <cellStyle name="Normal 116" xfId="744"/>
    <cellStyle name="Normal 116 2" xfId="1090"/>
    <cellStyle name="Normal 116 2 2" xfId="1225"/>
    <cellStyle name="Normal 116 2 2 2" xfId="1998"/>
    <cellStyle name="Normal 116 2 3" xfId="1493"/>
    <cellStyle name="Normal 116 2 3 2" xfId="2231"/>
    <cellStyle name="Normal 116 2 4" xfId="1916"/>
    <cellStyle name="Normal 116 2 5" xfId="2476"/>
    <cellStyle name="Normal 116 3" xfId="1224"/>
    <cellStyle name="Normal 116 3 2" xfId="1997"/>
    <cellStyle name="Normal 116 4" xfId="1492"/>
    <cellStyle name="Normal 116 4 2" xfId="2230"/>
    <cellStyle name="Normal 116 5" xfId="1803"/>
    <cellStyle name="Normal 116 6" xfId="2475"/>
    <cellStyle name="Normal 117" xfId="745"/>
    <cellStyle name="Normal 117 2" xfId="1091"/>
    <cellStyle name="Normal 117 2 2" xfId="1227"/>
    <cellStyle name="Normal 117 2 2 2" xfId="2000"/>
    <cellStyle name="Normal 117 2 3" xfId="1495"/>
    <cellStyle name="Normal 117 2 3 2" xfId="2233"/>
    <cellStyle name="Normal 117 2 4" xfId="1917"/>
    <cellStyle name="Normal 117 2 5" xfId="2478"/>
    <cellStyle name="Normal 117 3" xfId="1226"/>
    <cellStyle name="Normal 117 3 2" xfId="1999"/>
    <cellStyle name="Normal 117 4" xfId="1494"/>
    <cellStyle name="Normal 117 4 2" xfId="2232"/>
    <cellStyle name="Normal 117 5" xfId="1804"/>
    <cellStyle name="Normal 117 6" xfId="2477"/>
    <cellStyle name="Normal 118" xfId="746"/>
    <cellStyle name="Normal 118 2" xfId="1092"/>
    <cellStyle name="Normal 118 2 2" xfId="1229"/>
    <cellStyle name="Normal 118 2 2 2" xfId="2002"/>
    <cellStyle name="Normal 118 2 3" xfId="1497"/>
    <cellStyle name="Normal 118 2 3 2" xfId="2235"/>
    <cellStyle name="Normal 118 2 4" xfId="1918"/>
    <cellStyle name="Normal 118 2 5" xfId="2480"/>
    <cellStyle name="Normal 118 3" xfId="1228"/>
    <cellStyle name="Normal 118 3 2" xfId="2001"/>
    <cellStyle name="Normal 118 4" xfId="1496"/>
    <cellStyle name="Normal 118 4 2" xfId="2234"/>
    <cellStyle name="Normal 118 5" xfId="1805"/>
    <cellStyle name="Normal 118 6" xfId="2479"/>
    <cellStyle name="Normal 119" xfId="747"/>
    <cellStyle name="Normal 119 2" xfId="1093"/>
    <cellStyle name="Normal 119 2 2" xfId="1231"/>
    <cellStyle name="Normal 119 2 2 2" xfId="2004"/>
    <cellStyle name="Normal 119 2 3" xfId="1499"/>
    <cellStyle name="Normal 119 2 3 2" xfId="2237"/>
    <cellStyle name="Normal 119 2 4" xfId="1919"/>
    <cellStyle name="Normal 119 2 5" xfId="2482"/>
    <cellStyle name="Normal 119 3" xfId="1230"/>
    <cellStyle name="Normal 119 3 2" xfId="2003"/>
    <cellStyle name="Normal 119 4" xfId="1498"/>
    <cellStyle name="Normal 119 4 2" xfId="2236"/>
    <cellStyle name="Normal 119 5" xfId="1806"/>
    <cellStyle name="Normal 119 6" xfId="2481"/>
    <cellStyle name="Normal 12" xfId="391"/>
    <cellStyle name="Normal 120" xfId="748"/>
    <cellStyle name="Normal 120 2" xfId="1094"/>
    <cellStyle name="Normal 120 2 2" xfId="1233"/>
    <cellStyle name="Normal 120 2 2 2" xfId="2006"/>
    <cellStyle name="Normal 120 2 3" xfId="1501"/>
    <cellStyle name="Normal 120 2 3 2" xfId="2239"/>
    <cellStyle name="Normal 120 2 4" xfId="1920"/>
    <cellStyle name="Normal 120 2 5" xfId="2484"/>
    <cellStyle name="Normal 120 3" xfId="1232"/>
    <cellStyle name="Normal 120 3 2" xfId="2005"/>
    <cellStyle name="Normal 120 4" xfId="1500"/>
    <cellStyle name="Normal 120 4 2" xfId="2238"/>
    <cellStyle name="Normal 120 5" xfId="1807"/>
    <cellStyle name="Normal 120 6" xfId="2483"/>
    <cellStyle name="Normal 121" xfId="749"/>
    <cellStyle name="Normal 121 2" xfId="1095"/>
    <cellStyle name="Normal 121 2 2" xfId="1235"/>
    <cellStyle name="Normal 121 2 2 2" xfId="2008"/>
    <cellStyle name="Normal 121 2 3" xfId="1503"/>
    <cellStyle name="Normal 121 2 3 2" xfId="2241"/>
    <cellStyle name="Normal 121 2 4" xfId="1921"/>
    <cellStyle name="Normal 121 2 5" xfId="2486"/>
    <cellStyle name="Normal 121 3" xfId="1234"/>
    <cellStyle name="Normal 121 3 2" xfId="2007"/>
    <cellStyle name="Normal 121 4" xfId="1502"/>
    <cellStyle name="Normal 121 4 2" xfId="2240"/>
    <cellStyle name="Normal 121 5" xfId="1808"/>
    <cellStyle name="Normal 121 6" xfId="2485"/>
    <cellStyle name="Normal 122" xfId="750"/>
    <cellStyle name="Normal 122 2" xfId="1096"/>
    <cellStyle name="Normal 122 2 2" xfId="1237"/>
    <cellStyle name="Normal 122 2 2 2" xfId="2010"/>
    <cellStyle name="Normal 122 2 3" xfId="1505"/>
    <cellStyle name="Normal 122 2 3 2" xfId="2243"/>
    <cellStyle name="Normal 122 2 4" xfId="1922"/>
    <cellStyle name="Normal 122 2 5" xfId="2488"/>
    <cellStyle name="Normal 122 3" xfId="1236"/>
    <cellStyle name="Normal 122 3 2" xfId="2009"/>
    <cellStyle name="Normal 122 4" xfId="1504"/>
    <cellStyle name="Normal 122 4 2" xfId="2242"/>
    <cellStyle name="Normal 122 5" xfId="1809"/>
    <cellStyle name="Normal 122 6" xfId="2487"/>
    <cellStyle name="Normal 123" xfId="751"/>
    <cellStyle name="Normal 123 2" xfId="1097"/>
    <cellStyle name="Normal 123 2 2" xfId="1239"/>
    <cellStyle name="Normal 123 2 2 2" xfId="2012"/>
    <cellStyle name="Normal 123 2 3" xfId="1507"/>
    <cellStyle name="Normal 123 2 3 2" xfId="2245"/>
    <cellStyle name="Normal 123 2 4" xfId="1923"/>
    <cellStyle name="Normal 123 2 5" xfId="2490"/>
    <cellStyle name="Normal 123 3" xfId="1238"/>
    <cellStyle name="Normal 123 3 2" xfId="2011"/>
    <cellStyle name="Normal 123 4" xfId="1506"/>
    <cellStyle name="Normal 123 4 2" xfId="2244"/>
    <cellStyle name="Normal 123 5" xfId="1810"/>
    <cellStyle name="Normal 123 6" xfId="2489"/>
    <cellStyle name="Normal 124" xfId="752"/>
    <cellStyle name="Normal 124 2" xfId="1098"/>
    <cellStyle name="Normal 124 2 2" xfId="1241"/>
    <cellStyle name="Normal 124 2 2 2" xfId="2014"/>
    <cellStyle name="Normal 124 2 3" xfId="1509"/>
    <cellStyle name="Normal 124 2 3 2" xfId="2247"/>
    <cellStyle name="Normal 124 2 4" xfId="1924"/>
    <cellStyle name="Normal 124 2 5" xfId="2492"/>
    <cellStyle name="Normal 124 3" xfId="1240"/>
    <cellStyle name="Normal 124 3 2" xfId="2013"/>
    <cellStyle name="Normal 124 4" xfId="1508"/>
    <cellStyle name="Normal 124 4 2" xfId="2246"/>
    <cellStyle name="Normal 124 5" xfId="1811"/>
    <cellStyle name="Normal 124 6" xfId="2491"/>
    <cellStyle name="Normal 125" xfId="753"/>
    <cellStyle name="Normal 125 2" xfId="1099"/>
    <cellStyle name="Normal 125 2 2" xfId="1243"/>
    <cellStyle name="Normal 125 2 2 2" xfId="2016"/>
    <cellStyle name="Normal 125 2 3" xfId="1511"/>
    <cellStyle name="Normal 125 2 3 2" xfId="2249"/>
    <cellStyle name="Normal 125 2 4" xfId="1925"/>
    <cellStyle name="Normal 125 2 5" xfId="2494"/>
    <cellStyle name="Normal 125 3" xfId="1242"/>
    <cellStyle name="Normal 125 3 2" xfId="2015"/>
    <cellStyle name="Normal 125 4" xfId="1510"/>
    <cellStyle name="Normal 125 4 2" xfId="2248"/>
    <cellStyle name="Normal 125 5" xfId="1812"/>
    <cellStyle name="Normal 125 6" xfId="2493"/>
    <cellStyle name="Normal 126" xfId="754"/>
    <cellStyle name="Normal 126 2" xfId="1100"/>
    <cellStyle name="Normal 126 2 2" xfId="1245"/>
    <cellStyle name="Normal 126 2 2 2" xfId="2018"/>
    <cellStyle name="Normal 126 2 3" xfId="1513"/>
    <cellStyle name="Normal 126 2 3 2" xfId="2251"/>
    <cellStyle name="Normal 126 2 4" xfId="1926"/>
    <cellStyle name="Normal 126 2 5" xfId="2496"/>
    <cellStyle name="Normal 126 3" xfId="1244"/>
    <cellStyle name="Normal 126 3 2" xfId="2017"/>
    <cellStyle name="Normal 126 4" xfId="1512"/>
    <cellStyle name="Normal 126 4 2" xfId="2250"/>
    <cellStyle name="Normal 126 5" xfId="1813"/>
    <cellStyle name="Normal 126 6" xfId="2495"/>
    <cellStyle name="Normal 127" xfId="755"/>
    <cellStyle name="Normal 127 2" xfId="1101"/>
    <cellStyle name="Normal 127 2 2" xfId="1247"/>
    <cellStyle name="Normal 127 2 2 2" xfId="2020"/>
    <cellStyle name="Normal 127 2 3" xfId="1515"/>
    <cellStyle name="Normal 127 2 3 2" xfId="2253"/>
    <cellStyle name="Normal 127 2 4" xfId="1927"/>
    <cellStyle name="Normal 127 2 5" xfId="2498"/>
    <cellStyle name="Normal 127 3" xfId="1246"/>
    <cellStyle name="Normal 127 3 2" xfId="2019"/>
    <cellStyle name="Normal 127 4" xfId="1514"/>
    <cellStyle name="Normal 127 4 2" xfId="2252"/>
    <cellStyle name="Normal 127 5" xfId="1814"/>
    <cellStyle name="Normal 127 6" xfId="2497"/>
    <cellStyle name="Normal 128" xfId="654"/>
    <cellStyle name="Normal 128 2" xfId="1082"/>
    <cellStyle name="Normal 128 2 2" xfId="1249"/>
    <cellStyle name="Normal 128 2 2 2" xfId="2022"/>
    <cellStyle name="Normal 128 2 3" xfId="1517"/>
    <cellStyle name="Normal 128 2 3 2" xfId="2255"/>
    <cellStyle name="Normal 128 2 4" xfId="1908"/>
    <cellStyle name="Normal 128 2 5" xfId="2500"/>
    <cellStyle name="Normal 128 3" xfId="1248"/>
    <cellStyle name="Normal 128 3 2" xfId="2021"/>
    <cellStyle name="Normal 128 4" xfId="1516"/>
    <cellStyle name="Normal 128 4 2" xfId="2254"/>
    <cellStyle name="Normal 128 5" xfId="1795"/>
    <cellStyle name="Normal 128 6" xfId="2499"/>
    <cellStyle name="Normal 129" xfId="756"/>
    <cellStyle name="Normal 129 2" xfId="1102"/>
    <cellStyle name="Normal 129 2 2" xfId="1251"/>
    <cellStyle name="Normal 129 2 2 2" xfId="2024"/>
    <cellStyle name="Normal 129 2 3" xfId="1519"/>
    <cellStyle name="Normal 129 2 3 2" xfId="2257"/>
    <cellStyle name="Normal 129 2 4" xfId="1928"/>
    <cellStyle name="Normal 129 2 5" xfId="2502"/>
    <cellStyle name="Normal 129 3" xfId="1250"/>
    <cellStyle name="Normal 129 3 2" xfId="2023"/>
    <cellStyle name="Normal 129 4" xfId="1518"/>
    <cellStyle name="Normal 129 4 2" xfId="2256"/>
    <cellStyle name="Normal 129 5" xfId="1815"/>
    <cellStyle name="Normal 129 6" xfId="2501"/>
    <cellStyle name="Normal 13" xfId="392"/>
    <cellStyle name="Normal 130" xfId="757"/>
    <cellStyle name="Normal 130 2" xfId="1103"/>
    <cellStyle name="Normal 130 2 2" xfId="1253"/>
    <cellStyle name="Normal 130 2 2 2" xfId="2026"/>
    <cellStyle name="Normal 130 2 3" xfId="1521"/>
    <cellStyle name="Normal 130 2 3 2" xfId="2259"/>
    <cellStyle name="Normal 130 2 4" xfId="1929"/>
    <cellStyle name="Normal 130 2 5" xfId="2504"/>
    <cellStyle name="Normal 130 3" xfId="1252"/>
    <cellStyle name="Normal 130 3 2" xfId="2025"/>
    <cellStyle name="Normal 130 4" xfId="1520"/>
    <cellStyle name="Normal 130 4 2" xfId="2258"/>
    <cellStyle name="Normal 130 5" xfId="1816"/>
    <cellStyle name="Normal 130 6" xfId="2503"/>
    <cellStyle name="Normal 131" xfId="758"/>
    <cellStyle name="Normal 131 2" xfId="1104"/>
    <cellStyle name="Normal 131 2 2" xfId="1255"/>
    <cellStyle name="Normal 131 2 2 2" xfId="2028"/>
    <cellStyle name="Normal 131 2 3" xfId="1523"/>
    <cellStyle name="Normal 131 2 3 2" xfId="2261"/>
    <cellStyle name="Normal 131 2 4" xfId="1930"/>
    <cellStyle name="Normal 131 2 5" xfId="2506"/>
    <cellStyle name="Normal 131 3" xfId="1254"/>
    <cellStyle name="Normal 131 3 2" xfId="2027"/>
    <cellStyle name="Normal 131 4" xfId="1522"/>
    <cellStyle name="Normal 131 4 2" xfId="2260"/>
    <cellStyle name="Normal 131 5" xfId="1817"/>
    <cellStyle name="Normal 131 6" xfId="2505"/>
    <cellStyle name="Normal 132" xfId="759"/>
    <cellStyle name="Normal 132 2" xfId="1105"/>
    <cellStyle name="Normal 132 2 2" xfId="1257"/>
    <cellStyle name="Normal 132 2 2 2" xfId="2030"/>
    <cellStyle name="Normal 132 2 3" xfId="1525"/>
    <cellStyle name="Normal 132 2 3 2" xfId="2263"/>
    <cellStyle name="Normal 132 2 4" xfId="1931"/>
    <cellStyle name="Normal 132 2 5" xfId="2508"/>
    <cellStyle name="Normal 132 3" xfId="1256"/>
    <cellStyle name="Normal 132 3 2" xfId="2029"/>
    <cellStyle name="Normal 132 4" xfId="1524"/>
    <cellStyle name="Normal 132 4 2" xfId="2262"/>
    <cellStyle name="Normal 132 5" xfId="1818"/>
    <cellStyle name="Normal 132 6" xfId="2507"/>
    <cellStyle name="Normal 133" xfId="760"/>
    <cellStyle name="Normal 133 2" xfId="1106"/>
    <cellStyle name="Normal 133 2 2" xfId="1259"/>
    <cellStyle name="Normal 133 2 2 2" xfId="2032"/>
    <cellStyle name="Normal 133 2 3" xfId="1527"/>
    <cellStyle name="Normal 133 2 3 2" xfId="2265"/>
    <cellStyle name="Normal 133 2 4" xfId="1932"/>
    <cellStyle name="Normal 133 2 5" xfId="2510"/>
    <cellStyle name="Normal 133 3" xfId="1258"/>
    <cellStyle name="Normal 133 3 2" xfId="2031"/>
    <cellStyle name="Normal 133 4" xfId="1526"/>
    <cellStyle name="Normal 133 4 2" xfId="2264"/>
    <cellStyle name="Normal 133 5" xfId="1819"/>
    <cellStyle name="Normal 133 6" xfId="2509"/>
    <cellStyle name="Normal 134" xfId="655"/>
    <cellStyle name="Normal 134 2" xfId="1083"/>
    <cellStyle name="Normal 134 2 2" xfId="1261"/>
    <cellStyle name="Normal 134 2 2 2" xfId="2034"/>
    <cellStyle name="Normal 134 2 3" xfId="1529"/>
    <cellStyle name="Normal 134 2 3 2" xfId="2267"/>
    <cellStyle name="Normal 134 2 4" xfId="1909"/>
    <cellStyle name="Normal 134 2 5" xfId="2512"/>
    <cellStyle name="Normal 134 3" xfId="1260"/>
    <cellStyle name="Normal 134 3 2" xfId="2033"/>
    <cellStyle name="Normal 134 4" xfId="1528"/>
    <cellStyle name="Normal 134 4 2" xfId="2266"/>
    <cellStyle name="Normal 134 5" xfId="1796"/>
    <cellStyle name="Normal 134 6" xfId="2511"/>
    <cellStyle name="Normal 135" xfId="761"/>
    <cellStyle name="Normal 135 2" xfId="1107"/>
    <cellStyle name="Normal 135 2 2" xfId="1263"/>
    <cellStyle name="Normal 135 2 2 2" xfId="2036"/>
    <cellStyle name="Normal 135 2 3" xfId="1531"/>
    <cellStyle name="Normal 135 2 3 2" xfId="2269"/>
    <cellStyle name="Normal 135 2 4" xfId="1933"/>
    <cellStyle name="Normal 135 2 5" xfId="2514"/>
    <cellStyle name="Normal 135 3" xfId="1262"/>
    <cellStyle name="Normal 135 3 2" xfId="2035"/>
    <cellStyle name="Normal 135 4" xfId="1530"/>
    <cellStyle name="Normal 135 4 2" xfId="2268"/>
    <cellStyle name="Normal 135 5" xfId="1820"/>
    <cellStyle name="Normal 135 6" xfId="2513"/>
    <cellStyle name="Normal 136" xfId="762"/>
    <cellStyle name="Normal 136 2" xfId="1108"/>
    <cellStyle name="Normal 136 2 2" xfId="1265"/>
    <cellStyle name="Normal 136 2 2 2" xfId="2038"/>
    <cellStyle name="Normal 136 2 3" xfId="1533"/>
    <cellStyle name="Normal 136 2 3 2" xfId="2271"/>
    <cellStyle name="Normal 136 2 4" xfId="1934"/>
    <cellStyle name="Normal 136 2 5" xfId="2516"/>
    <cellStyle name="Normal 136 3" xfId="1264"/>
    <cellStyle name="Normal 136 3 2" xfId="2037"/>
    <cellStyle name="Normal 136 4" xfId="1532"/>
    <cellStyle name="Normal 136 4 2" xfId="2270"/>
    <cellStyle name="Normal 136 5" xfId="1821"/>
    <cellStyle name="Normal 136 6" xfId="2515"/>
    <cellStyle name="Normal 137" xfId="763"/>
    <cellStyle name="Normal 137 2" xfId="1109"/>
    <cellStyle name="Normal 137 2 2" xfId="1267"/>
    <cellStyle name="Normal 137 2 2 2" xfId="2040"/>
    <cellStyle name="Normal 137 2 3" xfId="1535"/>
    <cellStyle name="Normal 137 2 3 2" xfId="2273"/>
    <cellStyle name="Normal 137 2 4" xfId="1935"/>
    <cellStyle name="Normal 137 2 5" xfId="2518"/>
    <cellStyle name="Normal 137 3" xfId="1266"/>
    <cellStyle name="Normal 137 3 2" xfId="2039"/>
    <cellStyle name="Normal 137 4" xfId="1534"/>
    <cellStyle name="Normal 137 4 2" xfId="2272"/>
    <cellStyle name="Normal 137 5" xfId="1822"/>
    <cellStyle name="Normal 137 6" xfId="2517"/>
    <cellStyle name="Normal 138" xfId="764"/>
    <cellStyle name="Normal 138 2" xfId="1110"/>
    <cellStyle name="Normal 138 2 2" xfId="1269"/>
    <cellStyle name="Normal 138 2 2 2" xfId="2042"/>
    <cellStyle name="Normal 138 2 3" xfId="1537"/>
    <cellStyle name="Normal 138 2 3 2" xfId="2275"/>
    <cellStyle name="Normal 138 2 4" xfId="1936"/>
    <cellStyle name="Normal 138 2 5" xfId="2520"/>
    <cellStyle name="Normal 138 3" xfId="1268"/>
    <cellStyle name="Normal 138 3 2" xfId="2041"/>
    <cellStyle name="Normal 138 4" xfId="1536"/>
    <cellStyle name="Normal 138 4 2" xfId="2274"/>
    <cellStyle name="Normal 138 5" xfId="1823"/>
    <cellStyle name="Normal 138 6" xfId="2519"/>
    <cellStyle name="Normal 139" xfId="765"/>
    <cellStyle name="Normal 139 2" xfId="1111"/>
    <cellStyle name="Normal 139 2 2" xfId="1271"/>
    <cellStyle name="Normal 139 2 2 2" xfId="2044"/>
    <cellStyle name="Normal 139 2 3" xfId="1539"/>
    <cellStyle name="Normal 139 2 3 2" xfId="2277"/>
    <cellStyle name="Normal 139 2 4" xfId="1937"/>
    <cellStyle name="Normal 139 2 5" xfId="2522"/>
    <cellStyle name="Normal 139 3" xfId="1270"/>
    <cellStyle name="Normal 139 3 2" xfId="2043"/>
    <cellStyle name="Normal 139 4" xfId="1538"/>
    <cellStyle name="Normal 139 4 2" xfId="2276"/>
    <cellStyle name="Normal 139 5" xfId="1824"/>
    <cellStyle name="Normal 139 6" xfId="2521"/>
    <cellStyle name="Normal 14" xfId="393"/>
    <cellStyle name="Normal 140" xfId="766"/>
    <cellStyle name="Normal 140 2" xfId="1112"/>
    <cellStyle name="Normal 140 2 2" xfId="1273"/>
    <cellStyle name="Normal 140 2 2 2" xfId="2046"/>
    <cellStyle name="Normal 140 2 3" xfId="1541"/>
    <cellStyle name="Normal 140 2 3 2" xfId="2279"/>
    <cellStyle name="Normal 140 2 4" xfId="1938"/>
    <cellStyle name="Normal 140 2 5" xfId="2524"/>
    <cellStyle name="Normal 140 3" xfId="1272"/>
    <cellStyle name="Normal 140 3 2" xfId="2045"/>
    <cellStyle name="Normal 140 4" xfId="1540"/>
    <cellStyle name="Normal 140 4 2" xfId="2278"/>
    <cellStyle name="Normal 140 5" xfId="1825"/>
    <cellStyle name="Normal 140 6" xfId="2523"/>
    <cellStyle name="Normal 141" xfId="767"/>
    <cellStyle name="Normal 141 2" xfId="1113"/>
    <cellStyle name="Normal 141 2 2" xfId="1275"/>
    <cellStyle name="Normal 141 2 2 2" xfId="2048"/>
    <cellStyle name="Normal 141 2 3" xfId="1543"/>
    <cellStyle name="Normal 141 2 3 2" xfId="2281"/>
    <cellStyle name="Normal 141 2 4" xfId="1939"/>
    <cellStyle name="Normal 141 2 5" xfId="2526"/>
    <cellStyle name="Normal 141 3" xfId="1274"/>
    <cellStyle name="Normal 141 3 2" xfId="2047"/>
    <cellStyle name="Normal 141 4" xfId="1542"/>
    <cellStyle name="Normal 141 4 2" xfId="2280"/>
    <cellStyle name="Normal 141 5" xfId="1826"/>
    <cellStyle name="Normal 141 6" xfId="2525"/>
    <cellStyle name="Normal 142" xfId="768"/>
    <cellStyle name="Normal 142 2" xfId="1114"/>
    <cellStyle name="Normal 142 2 2" xfId="1277"/>
    <cellStyle name="Normal 142 2 2 2" xfId="2050"/>
    <cellStyle name="Normal 142 2 3" xfId="1545"/>
    <cellStyle name="Normal 142 2 3 2" xfId="2283"/>
    <cellStyle name="Normal 142 2 4" xfId="1940"/>
    <cellStyle name="Normal 142 2 5" xfId="2528"/>
    <cellStyle name="Normal 142 3" xfId="1276"/>
    <cellStyle name="Normal 142 3 2" xfId="2049"/>
    <cellStyle name="Normal 142 4" xfId="1544"/>
    <cellStyle name="Normal 142 4 2" xfId="2282"/>
    <cellStyle name="Normal 142 5" xfId="1827"/>
    <cellStyle name="Normal 142 6" xfId="2527"/>
    <cellStyle name="Normal 143" xfId="769"/>
    <cellStyle name="Normal 143 2" xfId="1115"/>
    <cellStyle name="Normal 143 2 2" xfId="1279"/>
    <cellStyle name="Normal 143 2 2 2" xfId="2052"/>
    <cellStyle name="Normal 143 2 3" xfId="1547"/>
    <cellStyle name="Normal 143 2 3 2" xfId="2285"/>
    <cellStyle name="Normal 143 2 4" xfId="1941"/>
    <cellStyle name="Normal 143 2 5" xfId="2530"/>
    <cellStyle name="Normal 143 3" xfId="1278"/>
    <cellStyle name="Normal 143 3 2" xfId="2051"/>
    <cellStyle name="Normal 143 4" xfId="1546"/>
    <cellStyle name="Normal 143 4 2" xfId="2284"/>
    <cellStyle name="Normal 143 5" xfId="1828"/>
    <cellStyle name="Normal 143 6" xfId="2529"/>
    <cellStyle name="Normal 144" xfId="770"/>
    <cellStyle name="Normal 144 2" xfId="1116"/>
    <cellStyle name="Normal 144 2 2" xfId="1281"/>
    <cellStyle name="Normal 144 2 2 2" xfId="2054"/>
    <cellStyle name="Normal 144 2 3" xfId="1549"/>
    <cellStyle name="Normal 144 2 3 2" xfId="2287"/>
    <cellStyle name="Normal 144 2 4" xfId="1942"/>
    <cellStyle name="Normal 144 2 5" xfId="2532"/>
    <cellStyle name="Normal 144 3" xfId="1280"/>
    <cellStyle name="Normal 144 3 2" xfId="2053"/>
    <cellStyle name="Normal 144 4" xfId="1548"/>
    <cellStyle name="Normal 144 4 2" xfId="2286"/>
    <cellStyle name="Normal 144 5" xfId="1829"/>
    <cellStyle name="Normal 144 6" xfId="2531"/>
    <cellStyle name="Normal 145" xfId="771"/>
    <cellStyle name="Normal 145 2" xfId="1117"/>
    <cellStyle name="Normal 145 2 2" xfId="1283"/>
    <cellStyle name="Normal 145 2 2 2" xfId="2056"/>
    <cellStyle name="Normal 145 2 3" xfId="1551"/>
    <cellStyle name="Normal 145 2 3 2" xfId="2289"/>
    <cellStyle name="Normal 145 2 4" xfId="1943"/>
    <cellStyle name="Normal 145 2 5" xfId="2534"/>
    <cellStyle name="Normal 145 3" xfId="1282"/>
    <cellStyle name="Normal 145 3 2" xfId="2055"/>
    <cellStyle name="Normal 145 4" xfId="1550"/>
    <cellStyle name="Normal 145 4 2" xfId="2288"/>
    <cellStyle name="Normal 145 5" xfId="1830"/>
    <cellStyle name="Normal 145 6" xfId="2533"/>
    <cellStyle name="Normal 146" xfId="772"/>
    <cellStyle name="Normal 146 2" xfId="1118"/>
    <cellStyle name="Normal 146 2 2" xfId="1285"/>
    <cellStyle name="Normal 146 2 2 2" xfId="2058"/>
    <cellStyle name="Normal 146 2 3" xfId="1553"/>
    <cellStyle name="Normal 146 2 3 2" xfId="2291"/>
    <cellStyle name="Normal 146 2 4" xfId="1944"/>
    <cellStyle name="Normal 146 2 5" xfId="2536"/>
    <cellStyle name="Normal 146 3" xfId="1284"/>
    <cellStyle name="Normal 146 3 2" xfId="2057"/>
    <cellStyle name="Normal 146 4" xfId="1552"/>
    <cellStyle name="Normal 146 4 2" xfId="2290"/>
    <cellStyle name="Normal 146 5" xfId="1831"/>
    <cellStyle name="Normal 146 6" xfId="2535"/>
    <cellStyle name="Normal 147" xfId="773"/>
    <cellStyle name="Normal 147 2" xfId="1119"/>
    <cellStyle name="Normal 147 2 2" xfId="1287"/>
    <cellStyle name="Normal 147 2 2 2" xfId="2060"/>
    <cellStyle name="Normal 147 2 3" xfId="1555"/>
    <cellStyle name="Normal 147 2 3 2" xfId="2293"/>
    <cellStyle name="Normal 147 2 4" xfId="1945"/>
    <cellStyle name="Normal 147 2 5" xfId="2538"/>
    <cellStyle name="Normal 147 3" xfId="1286"/>
    <cellStyle name="Normal 147 3 2" xfId="2059"/>
    <cellStyle name="Normal 147 4" xfId="1554"/>
    <cellStyle name="Normal 147 4 2" xfId="2292"/>
    <cellStyle name="Normal 147 5" xfId="1832"/>
    <cellStyle name="Normal 147 6" xfId="2537"/>
    <cellStyle name="Normal 148" xfId="656"/>
    <cellStyle name="Normal 148 2" xfId="1084"/>
    <cellStyle name="Normal 148 2 2" xfId="1289"/>
    <cellStyle name="Normal 148 2 2 2" xfId="2062"/>
    <cellStyle name="Normal 148 2 3" xfId="1557"/>
    <cellStyle name="Normal 148 2 3 2" xfId="2295"/>
    <cellStyle name="Normal 148 2 4" xfId="1910"/>
    <cellStyle name="Normal 148 2 5" xfId="2540"/>
    <cellStyle name="Normal 148 3" xfId="1288"/>
    <cellStyle name="Normal 148 3 2" xfId="2061"/>
    <cellStyle name="Normal 148 4" xfId="1556"/>
    <cellStyle name="Normal 148 4 2" xfId="2294"/>
    <cellStyle name="Normal 148 5" xfId="1797"/>
    <cellStyle name="Normal 148 6" xfId="2539"/>
    <cellStyle name="Normal 149" xfId="774"/>
    <cellStyle name="Normal 149 2" xfId="1120"/>
    <cellStyle name="Normal 149 2 2" xfId="1291"/>
    <cellStyle name="Normal 149 2 2 2" xfId="2064"/>
    <cellStyle name="Normal 149 2 3" xfId="1559"/>
    <cellStyle name="Normal 149 2 3 2" xfId="2297"/>
    <cellStyle name="Normal 149 2 4" xfId="1946"/>
    <cellStyle name="Normal 149 2 5" xfId="2542"/>
    <cellStyle name="Normal 149 3" xfId="1290"/>
    <cellStyle name="Normal 149 3 2" xfId="2063"/>
    <cellStyle name="Normal 149 4" xfId="1558"/>
    <cellStyle name="Normal 149 4 2" xfId="2296"/>
    <cellStyle name="Normal 149 5" xfId="1833"/>
    <cellStyle name="Normal 149 6" xfId="2541"/>
    <cellStyle name="Normal 15" xfId="394"/>
    <cellStyle name="Normal 150" xfId="775"/>
    <cellStyle name="Normal 150 2" xfId="1121"/>
    <cellStyle name="Normal 150 2 2" xfId="1293"/>
    <cellStyle name="Normal 150 2 2 2" xfId="2066"/>
    <cellStyle name="Normal 150 2 3" xfId="1561"/>
    <cellStyle name="Normal 150 2 3 2" xfId="2299"/>
    <cellStyle name="Normal 150 2 4" xfId="1947"/>
    <cellStyle name="Normal 150 2 5" xfId="2544"/>
    <cellStyle name="Normal 150 3" xfId="1292"/>
    <cellStyle name="Normal 150 3 2" xfId="2065"/>
    <cellStyle name="Normal 150 4" xfId="1560"/>
    <cellStyle name="Normal 150 4 2" xfId="2298"/>
    <cellStyle name="Normal 150 5" xfId="1834"/>
    <cellStyle name="Normal 150 6" xfId="2543"/>
    <cellStyle name="Normal 151" xfId="776"/>
    <cellStyle name="Normal 151 2" xfId="1122"/>
    <cellStyle name="Normal 151 2 2" xfId="1295"/>
    <cellStyle name="Normal 151 2 2 2" xfId="2068"/>
    <cellStyle name="Normal 151 2 3" xfId="1563"/>
    <cellStyle name="Normal 151 2 3 2" xfId="2301"/>
    <cellStyle name="Normal 151 2 4" xfId="1948"/>
    <cellStyle name="Normal 151 2 5" xfId="2546"/>
    <cellStyle name="Normal 151 3" xfId="1294"/>
    <cellStyle name="Normal 151 3 2" xfId="2067"/>
    <cellStyle name="Normal 151 4" xfId="1562"/>
    <cellStyle name="Normal 151 4 2" xfId="2300"/>
    <cellStyle name="Normal 151 5" xfId="1835"/>
    <cellStyle name="Normal 151 6" xfId="2545"/>
    <cellStyle name="Normal 152" xfId="781"/>
    <cellStyle name="Normal 152 2" xfId="1123"/>
    <cellStyle name="Normal 152 2 2" xfId="1297"/>
    <cellStyle name="Normal 152 2 2 2" xfId="2070"/>
    <cellStyle name="Normal 152 2 3" xfId="1565"/>
    <cellStyle name="Normal 152 2 3 2" xfId="2303"/>
    <cellStyle name="Normal 152 2 4" xfId="1949"/>
    <cellStyle name="Normal 152 2 5" xfId="2548"/>
    <cellStyle name="Normal 152 3" xfId="1296"/>
    <cellStyle name="Normal 152 3 2" xfId="2069"/>
    <cellStyle name="Normal 152 4" xfId="1564"/>
    <cellStyle name="Normal 152 4 2" xfId="2302"/>
    <cellStyle name="Normal 152 5" xfId="1836"/>
    <cellStyle name="Normal 152 6" xfId="2547"/>
    <cellStyle name="Normal 153" xfId="911"/>
    <cellStyle name="Normal 153 2" xfId="1124"/>
    <cellStyle name="Normal 153 2 2" xfId="1299"/>
    <cellStyle name="Normal 153 2 2 2" xfId="2072"/>
    <cellStyle name="Normal 153 2 3" xfId="1567"/>
    <cellStyle name="Normal 153 2 3 2" xfId="2305"/>
    <cellStyle name="Normal 153 2 4" xfId="1950"/>
    <cellStyle name="Normal 153 2 5" xfId="2550"/>
    <cellStyle name="Normal 153 3" xfId="1298"/>
    <cellStyle name="Normal 153 3 2" xfId="2071"/>
    <cellStyle name="Normal 153 4" xfId="1566"/>
    <cellStyle name="Normal 153 4 2" xfId="2304"/>
    <cellStyle name="Normal 153 5" xfId="1837"/>
    <cellStyle name="Normal 153 6" xfId="2549"/>
    <cellStyle name="Normal 154" xfId="914"/>
    <cellStyle name="Normal 155" xfId="990"/>
    <cellStyle name="Normal 156" xfId="1004"/>
    <cellStyle name="Normal 157" xfId="1012"/>
    <cellStyle name="Normal 158" xfId="1003"/>
    <cellStyle name="Normal 158 2" xfId="1300"/>
    <cellStyle name="Normal 158 2 2" xfId="2073"/>
    <cellStyle name="Normal 158 3" xfId="1568"/>
    <cellStyle name="Normal 158 3 2" xfId="2306"/>
    <cellStyle name="Normal 158 4" xfId="1838"/>
    <cellStyle name="Normal 158 5" xfId="2551"/>
    <cellStyle name="Normal 159" xfId="1129"/>
    <cellStyle name="Normal 159 2" xfId="1422"/>
    <cellStyle name="Normal 159 2 2" xfId="2192"/>
    <cellStyle name="Normal 159 3" xfId="1690"/>
    <cellStyle name="Normal 159 3 2" xfId="2425"/>
    <cellStyle name="Normal 159 4" xfId="1951"/>
    <cellStyle name="Normal 159 5" xfId="2673"/>
    <cellStyle name="Normal 16" xfId="395"/>
    <cellStyle name="Normal 160" xfId="1141"/>
    <cellStyle name="Normal 160 2" xfId="1430"/>
    <cellStyle name="Normal 160 2 2" xfId="2194"/>
    <cellStyle name="Normal 160 3" xfId="1692"/>
    <cellStyle name="Normal 160 3 2" xfId="2427"/>
    <cellStyle name="Normal 160 4" xfId="1953"/>
    <cellStyle name="Normal 160 5" xfId="2675"/>
    <cellStyle name="Normal 161" xfId="1130"/>
    <cellStyle name="Normal 161 2" xfId="1431"/>
    <cellStyle name="Normal 161 2 2" xfId="2195"/>
    <cellStyle name="Normal 161 3" xfId="1693"/>
    <cellStyle name="Normal 161 3 2" xfId="2428"/>
    <cellStyle name="Normal 161 4" xfId="1952"/>
    <cellStyle name="Normal 161 5" xfId="2676"/>
    <cellStyle name="Normal 162" xfId="1142"/>
    <cellStyle name="Normal 162 2" xfId="1432"/>
    <cellStyle name="Normal 162 2 2" xfId="2196"/>
    <cellStyle name="Normal 162 3" xfId="1694"/>
    <cellStyle name="Normal 162 3 2" xfId="2429"/>
    <cellStyle name="Normal 162 4" xfId="1954"/>
    <cellStyle name="Normal 162 5" xfId="2677"/>
    <cellStyle name="Normal 163" xfId="1143"/>
    <cellStyle name="Normal 163 2" xfId="1423"/>
    <cellStyle name="Normal 163 2 2" xfId="2193"/>
    <cellStyle name="Normal 163 3" xfId="1691"/>
    <cellStyle name="Normal 163 3 2" xfId="2426"/>
    <cellStyle name="Normal 163 4" xfId="1955"/>
    <cellStyle name="Normal 163 5" xfId="2674"/>
    <cellStyle name="Normal 164" xfId="1144"/>
    <cellStyle name="Normal 164 2" xfId="1435"/>
    <cellStyle name="Normal 164 2 2" xfId="2197"/>
    <cellStyle name="Normal 164 3" xfId="1695"/>
    <cellStyle name="Normal 164 3 2" xfId="2430"/>
    <cellStyle name="Normal 164 4" xfId="1956"/>
    <cellStyle name="Normal 164 5" xfId="2678"/>
    <cellStyle name="Normal 165" xfId="1165"/>
    <cellStyle name="Normal 165 2" xfId="1436"/>
    <cellStyle name="Normal 165 2 2" xfId="2198"/>
    <cellStyle name="Normal 165 3" xfId="1696"/>
    <cellStyle name="Normal 165 3 2" xfId="2431"/>
    <cellStyle name="Normal 165 4" xfId="1957"/>
    <cellStyle name="Normal 165 5" xfId="2679"/>
    <cellStyle name="Normal 166" xfId="1168"/>
    <cellStyle name="Normal 166 2" xfId="1437"/>
    <cellStyle name="Normal 166 2 2" xfId="2199"/>
    <cellStyle name="Normal 166 3" xfId="1697"/>
    <cellStyle name="Normal 166 3 2" xfId="2432"/>
    <cellStyle name="Normal 166 4" xfId="1960"/>
    <cellStyle name="Normal 166 5" xfId="2680"/>
    <cellStyle name="Normal 167" xfId="1169"/>
    <cellStyle name="Normal 167 2" xfId="1961"/>
    <cellStyle name="Normal 168" xfId="1167"/>
    <cellStyle name="Normal 168 2" xfId="1959"/>
    <cellStyle name="Normal 169" xfId="1170"/>
    <cellStyle name="Normal 169 2" xfId="1962"/>
    <cellStyle name="Normal 17" xfId="396"/>
    <cellStyle name="Normal 170" xfId="1166"/>
    <cellStyle name="Normal 170 2" xfId="1958"/>
    <cellStyle name="Normal 171" xfId="1171"/>
    <cellStyle name="Normal 171 2" xfId="1963"/>
    <cellStyle name="Normal 172" xfId="1172"/>
    <cellStyle name="Normal 172 2" xfId="1964"/>
    <cellStyle name="Normal 173" xfId="1173"/>
    <cellStyle name="Normal 173 2" xfId="1965"/>
    <cellStyle name="Normal 174" xfId="1174"/>
    <cellStyle name="Normal 174 2" xfId="1966"/>
    <cellStyle name="Normal 175" xfId="1177"/>
    <cellStyle name="Normal 176" xfId="1183"/>
    <cellStyle name="Normal 177" xfId="1182"/>
    <cellStyle name="Normal 178" xfId="1438"/>
    <cellStyle name="Normal 179" xfId="1192"/>
    <cellStyle name="Normal 18" xfId="397"/>
    <cellStyle name="Normal 180" xfId="1442"/>
    <cellStyle name="Normal 181" xfId="1301"/>
    <cellStyle name="Normal 182" xfId="1188"/>
    <cellStyle name="Normal 183" xfId="1461"/>
    <cellStyle name="Normal 184" xfId="1709"/>
    <cellStyle name="Normal 185" xfId="1720"/>
    <cellStyle name="Normal 186" xfId="1722"/>
    <cellStyle name="Normal 187" xfId="1723"/>
    <cellStyle name="Normal 188" xfId="1721"/>
    <cellStyle name="Normal 19" xfId="398"/>
    <cellStyle name="Normal 2" xfId="399"/>
    <cellStyle name="Normal 2 2" xfId="400"/>
    <cellStyle name="Normal 2 2 2" xfId="846"/>
    <cellStyle name="Normal 20" xfId="401"/>
    <cellStyle name="Normal 21" xfId="402"/>
    <cellStyle name="Normal 22" xfId="403"/>
    <cellStyle name="Normal 23" xfId="404"/>
    <cellStyle name="Normal 233" xfId="2714"/>
    <cellStyle name="Normal 24" xfId="405"/>
    <cellStyle name="Normal 25" xfId="406"/>
    <cellStyle name="Normal 26" xfId="407"/>
    <cellStyle name="Normal 27" xfId="408"/>
    <cellStyle name="Normal 28" xfId="409"/>
    <cellStyle name="Normal 29" xfId="410"/>
    <cellStyle name="Normal 3" xfId="370"/>
    <cellStyle name="Normal 3 2" xfId="847"/>
    <cellStyle name="Normal 3 3" xfId="890"/>
    <cellStyle name="Normal 30" xfId="411"/>
    <cellStyle name="Normal 31" xfId="412"/>
    <cellStyle name="Normal 32" xfId="413"/>
    <cellStyle name="Normal 33" xfId="414"/>
    <cellStyle name="Normal 34" xfId="415"/>
    <cellStyle name="Normal 35" xfId="416"/>
    <cellStyle name="Normal 36" xfId="417"/>
    <cellStyle name="Normal 37" xfId="418"/>
    <cellStyle name="Normal 38" xfId="419"/>
    <cellStyle name="Normal 39" xfId="420"/>
    <cellStyle name="Normal 4" xfId="25"/>
    <cellStyle name="Normal 4 2" xfId="891"/>
    <cellStyle name="Normal 4 3" xfId="828"/>
    <cellStyle name="Normal 4 4" xfId="1427"/>
    <cellStyle name="Normal 4 5" xfId="421"/>
    <cellStyle name="Normal 40" xfId="422"/>
    <cellStyle name="Normal 41" xfId="423"/>
    <cellStyle name="Normal 42" xfId="424"/>
    <cellStyle name="Normal 43" xfId="425"/>
    <cellStyle name="Normal 44" xfId="426"/>
    <cellStyle name="Normal 45" xfId="427"/>
    <cellStyle name="Normal 46" xfId="428"/>
    <cellStyle name="Normal 47" xfId="429"/>
    <cellStyle name="Normal 48" xfId="430"/>
    <cellStyle name="Normal 49" xfId="431"/>
    <cellStyle name="Normal 5" xfId="26"/>
    <cellStyle name="Normal 5 2" xfId="892"/>
    <cellStyle name="Normal 50" xfId="432"/>
    <cellStyle name="Normal 51" xfId="433"/>
    <cellStyle name="Normal 52" xfId="434"/>
    <cellStyle name="Normal 53" xfId="435"/>
    <cellStyle name="Normal 54" xfId="436"/>
    <cellStyle name="Normal 55" xfId="437"/>
    <cellStyle name="Normal 56" xfId="438"/>
    <cellStyle name="Normal 57" xfId="439"/>
    <cellStyle name="Normal 58" xfId="440"/>
    <cellStyle name="Normal 59" xfId="441"/>
    <cellStyle name="Normal 6" xfId="442"/>
    <cellStyle name="Normal 6 2" xfId="893"/>
    <cellStyle name="Normal 60" xfId="443"/>
    <cellStyle name="Normal 61" xfId="444"/>
    <cellStyle name="Normal 62" xfId="445"/>
    <cellStyle name="Normal 63" xfId="446"/>
    <cellStyle name="Normal 64" xfId="447"/>
    <cellStyle name="Normal 65" xfId="448"/>
    <cellStyle name="Normal 66" xfId="449"/>
    <cellStyle name="Normal 67" xfId="450"/>
    <cellStyle name="Normal 68" xfId="451"/>
    <cellStyle name="Normal 69" xfId="452"/>
    <cellStyle name="Normal 7" xfId="453"/>
    <cellStyle name="Normal 7 2" xfId="894"/>
    <cellStyle name="Normal 70" xfId="454"/>
    <cellStyle name="Normal 71" xfId="455"/>
    <cellStyle name="Normal 72" xfId="371"/>
    <cellStyle name="Normal 72 2" xfId="564"/>
    <cellStyle name="Normal 72 2 2" xfId="1016"/>
    <cellStyle name="Normal 72 2 2 2" xfId="1306"/>
    <cellStyle name="Normal 72 2 2 2 2" xfId="2076"/>
    <cellStyle name="Normal 72 2 2 3" xfId="1572"/>
    <cellStyle name="Normal 72 2 2 3 2" xfId="2309"/>
    <cellStyle name="Normal 72 2 2 4" xfId="1842"/>
    <cellStyle name="Normal 72 2 2 5" xfId="2555"/>
    <cellStyle name="Normal 72 2 3" xfId="1305"/>
    <cellStyle name="Normal 72 2 3 2" xfId="2075"/>
    <cellStyle name="Normal 72 2 4" xfId="1571"/>
    <cellStyle name="Normal 72 2 4 2" xfId="2308"/>
    <cellStyle name="Normal 72 2 5" xfId="1729"/>
    <cellStyle name="Normal 72 2 6" xfId="2554"/>
    <cellStyle name="Normal 72 3" xfId="851"/>
    <cellStyle name="Normal 72 4" xfId="1013"/>
    <cellStyle name="Normal 72 4 2" xfId="1307"/>
    <cellStyle name="Normal 72 4 2 2" xfId="2077"/>
    <cellStyle name="Normal 72 4 3" xfId="1573"/>
    <cellStyle name="Normal 72 4 3 2" xfId="2310"/>
    <cellStyle name="Normal 72 4 4" xfId="1839"/>
    <cellStyle name="Normal 72 4 5" xfId="2556"/>
    <cellStyle name="Normal 72 5" xfId="1304"/>
    <cellStyle name="Normal 72 5 2" xfId="2074"/>
    <cellStyle name="Normal 72 6" xfId="1570"/>
    <cellStyle name="Normal 72 6 2" xfId="2307"/>
    <cellStyle name="Normal 72 7" xfId="1726"/>
    <cellStyle name="Normal 72 8" xfId="2553"/>
    <cellStyle name="Normal 73" xfId="468"/>
    <cellStyle name="Normal 73 2" xfId="573"/>
    <cellStyle name="Normal 73 2 2" xfId="1025"/>
    <cellStyle name="Normal 73 2 2 2" xfId="1310"/>
    <cellStyle name="Normal 73 2 2 2 2" xfId="2080"/>
    <cellStyle name="Normal 73 2 2 3" xfId="1576"/>
    <cellStyle name="Normal 73 2 2 3 2" xfId="2313"/>
    <cellStyle name="Normal 73 2 2 4" xfId="1851"/>
    <cellStyle name="Normal 73 2 2 5" xfId="2559"/>
    <cellStyle name="Normal 73 2 3" xfId="1309"/>
    <cellStyle name="Normal 73 2 3 2" xfId="2079"/>
    <cellStyle name="Normal 73 2 4" xfId="1575"/>
    <cellStyle name="Normal 73 2 4 2" xfId="2312"/>
    <cellStyle name="Normal 73 2 5" xfId="1738"/>
    <cellStyle name="Normal 73 2 6" xfId="2558"/>
    <cellStyle name="Normal 73 3" xfId="910"/>
    <cellStyle name="Normal 73 4" xfId="1015"/>
    <cellStyle name="Normal 73 4 2" xfId="1311"/>
    <cellStyle name="Normal 73 4 2 2" xfId="2081"/>
    <cellStyle name="Normal 73 4 3" xfId="1577"/>
    <cellStyle name="Normal 73 4 3 2" xfId="2314"/>
    <cellStyle name="Normal 73 4 4" xfId="1841"/>
    <cellStyle name="Normal 73 4 5" xfId="2560"/>
    <cellStyle name="Normal 73 5" xfId="1308"/>
    <cellStyle name="Normal 73 5 2" xfId="2078"/>
    <cellStyle name="Normal 73 6" xfId="1574"/>
    <cellStyle name="Normal 73 6 2" xfId="2311"/>
    <cellStyle name="Normal 73 7" xfId="1728"/>
    <cellStyle name="Normal 73 8" xfId="2557"/>
    <cellStyle name="Normal 74" xfId="588"/>
    <cellStyle name="Normal 74 2" xfId="853"/>
    <cellStyle name="Normal 74 3" xfId="1040"/>
    <cellStyle name="Normal 74 3 2" xfId="1313"/>
    <cellStyle name="Normal 74 3 2 2" xfId="2083"/>
    <cellStyle name="Normal 74 3 3" xfId="1579"/>
    <cellStyle name="Normal 74 3 3 2" xfId="2316"/>
    <cellStyle name="Normal 74 3 4" xfId="1866"/>
    <cellStyle name="Normal 74 3 5" xfId="2562"/>
    <cellStyle name="Normal 74 4" xfId="1312"/>
    <cellStyle name="Normal 74 4 2" xfId="2082"/>
    <cellStyle name="Normal 74 5" xfId="1578"/>
    <cellStyle name="Normal 74 5 2" xfId="2315"/>
    <cellStyle name="Normal 74 6" xfId="1753"/>
    <cellStyle name="Normal 74 7" xfId="2561"/>
    <cellStyle name="Normal 75" xfId="592"/>
    <cellStyle name="Normal 75 2" xfId="782"/>
    <cellStyle name="Normal 75 3" xfId="1044"/>
    <cellStyle name="Normal 75 3 2" xfId="1315"/>
    <cellStyle name="Normal 75 3 2 2" xfId="2085"/>
    <cellStyle name="Normal 75 3 3" xfId="1581"/>
    <cellStyle name="Normal 75 3 3 2" xfId="2318"/>
    <cellStyle name="Normal 75 3 4" xfId="1870"/>
    <cellStyle name="Normal 75 3 5" xfId="2564"/>
    <cellStyle name="Normal 75 4" xfId="1314"/>
    <cellStyle name="Normal 75 4 2" xfId="2084"/>
    <cellStyle name="Normal 75 5" xfId="1580"/>
    <cellStyle name="Normal 75 5 2" xfId="2317"/>
    <cellStyle name="Normal 75 6" xfId="1757"/>
    <cellStyle name="Normal 75 7" xfId="2563"/>
    <cellStyle name="Normal 76" xfId="593"/>
    <cellStyle name="Normal 76 2" xfId="845"/>
    <cellStyle name="Normal 76 3" xfId="1045"/>
    <cellStyle name="Normal 76 3 2" xfId="1317"/>
    <cellStyle name="Normal 76 3 2 2" xfId="2087"/>
    <cellStyle name="Normal 76 3 3" xfId="1583"/>
    <cellStyle name="Normal 76 3 3 2" xfId="2320"/>
    <cellStyle name="Normal 76 3 4" xfId="1871"/>
    <cellStyle name="Normal 76 3 5" xfId="2566"/>
    <cellStyle name="Normal 76 4" xfId="1316"/>
    <cellStyle name="Normal 76 4 2" xfId="2086"/>
    <cellStyle name="Normal 76 5" xfId="1582"/>
    <cellStyle name="Normal 76 5 2" xfId="2319"/>
    <cellStyle name="Normal 76 6" xfId="1758"/>
    <cellStyle name="Normal 76 7" xfId="2565"/>
    <cellStyle name="Normal 77" xfId="594"/>
    <cellStyle name="Normal 77 2" xfId="1046"/>
    <cellStyle name="Normal 77 2 2" xfId="1319"/>
    <cellStyle name="Normal 77 2 2 2" xfId="2089"/>
    <cellStyle name="Normal 77 2 3" xfId="1585"/>
    <cellStyle name="Normal 77 2 3 2" xfId="2322"/>
    <cellStyle name="Normal 77 2 4" xfId="1872"/>
    <cellStyle name="Normal 77 2 5" xfId="2568"/>
    <cellStyle name="Normal 77 3" xfId="1318"/>
    <cellStyle name="Normal 77 3 2" xfId="2088"/>
    <cellStyle name="Normal 77 4" xfId="1584"/>
    <cellStyle name="Normal 77 4 2" xfId="2321"/>
    <cellStyle name="Normal 77 5" xfId="1759"/>
    <cellStyle name="Normal 77 6" xfId="2567"/>
    <cellStyle name="Normal 78" xfId="595"/>
    <cellStyle name="Normal 78 2" xfId="1047"/>
    <cellStyle name="Normal 78 2 2" xfId="1321"/>
    <cellStyle name="Normal 78 2 2 2" xfId="2091"/>
    <cellStyle name="Normal 78 2 3" xfId="1587"/>
    <cellStyle name="Normal 78 2 3 2" xfId="2324"/>
    <cellStyle name="Normal 78 2 4" xfId="1873"/>
    <cellStyle name="Normal 78 2 5" xfId="2570"/>
    <cellStyle name="Normal 78 3" xfId="1320"/>
    <cellStyle name="Normal 78 3 2" xfId="2090"/>
    <cellStyle name="Normal 78 4" xfId="1586"/>
    <cellStyle name="Normal 78 4 2" xfId="2323"/>
    <cellStyle name="Normal 78 5" xfId="1760"/>
    <cellStyle name="Normal 78 6" xfId="2569"/>
    <cellStyle name="Normal 79" xfId="596"/>
    <cellStyle name="Normal 79 2" xfId="1048"/>
    <cellStyle name="Normal 79 2 2" xfId="1323"/>
    <cellStyle name="Normal 79 2 2 2" xfId="2093"/>
    <cellStyle name="Normal 79 2 3" xfId="1589"/>
    <cellStyle name="Normal 79 2 3 2" xfId="2326"/>
    <cellStyle name="Normal 79 2 4" xfId="1874"/>
    <cellStyle name="Normal 79 2 5" xfId="2572"/>
    <cellStyle name="Normal 79 3" xfId="1322"/>
    <cellStyle name="Normal 79 3 2" xfId="2092"/>
    <cellStyle name="Normal 79 4" xfId="1588"/>
    <cellStyle name="Normal 79 4 2" xfId="2325"/>
    <cellStyle name="Normal 79 5" xfId="1761"/>
    <cellStyle name="Normal 79 6" xfId="2571"/>
    <cellStyle name="Normal 8" xfId="456"/>
    <cellStyle name="Normal 80" xfId="597"/>
    <cellStyle name="Normal 80 2" xfId="1049"/>
    <cellStyle name="Normal 80 2 2" xfId="1325"/>
    <cellStyle name="Normal 80 2 2 2" xfId="2095"/>
    <cellStyle name="Normal 80 2 3" xfId="1591"/>
    <cellStyle name="Normal 80 2 3 2" xfId="2328"/>
    <cellStyle name="Normal 80 2 4" xfId="1875"/>
    <cellStyle name="Normal 80 2 5" xfId="2574"/>
    <cellStyle name="Normal 80 3" xfId="1324"/>
    <cellStyle name="Normal 80 3 2" xfId="2094"/>
    <cellStyle name="Normal 80 4" xfId="1590"/>
    <cellStyle name="Normal 80 4 2" xfId="2327"/>
    <cellStyle name="Normal 80 5" xfId="1762"/>
    <cellStyle name="Normal 80 6" xfId="2573"/>
    <cellStyle name="Normal 81" xfId="598"/>
    <cellStyle name="Normal 81 2" xfId="1050"/>
    <cellStyle name="Normal 81 2 2" xfId="1327"/>
    <cellStyle name="Normal 81 2 2 2" xfId="2097"/>
    <cellStyle name="Normal 81 2 3" xfId="1593"/>
    <cellStyle name="Normal 81 2 3 2" xfId="2330"/>
    <cellStyle name="Normal 81 2 4" xfId="1876"/>
    <cellStyle name="Normal 81 2 5" xfId="2576"/>
    <cellStyle name="Normal 81 3" xfId="1326"/>
    <cellStyle name="Normal 81 3 2" xfId="2096"/>
    <cellStyle name="Normal 81 4" xfId="1592"/>
    <cellStyle name="Normal 81 4 2" xfId="2329"/>
    <cellStyle name="Normal 81 5" xfId="1763"/>
    <cellStyle name="Normal 81 6" xfId="2575"/>
    <cellStyle name="Normal 82" xfId="601"/>
    <cellStyle name="Normal 82 2" xfId="1053"/>
    <cellStyle name="Normal 82 2 2" xfId="1329"/>
    <cellStyle name="Normal 82 2 2 2" xfId="2099"/>
    <cellStyle name="Normal 82 2 3" xfId="1595"/>
    <cellStyle name="Normal 82 2 3 2" xfId="2332"/>
    <cellStyle name="Normal 82 2 4" xfId="1879"/>
    <cellStyle name="Normal 82 2 5" xfId="2578"/>
    <cellStyle name="Normal 82 3" xfId="1328"/>
    <cellStyle name="Normal 82 3 2" xfId="2098"/>
    <cellStyle name="Normal 82 4" xfId="1594"/>
    <cellStyle name="Normal 82 4 2" xfId="2331"/>
    <cellStyle name="Normal 82 5" xfId="1766"/>
    <cellStyle name="Normal 82 6" xfId="2577"/>
    <cellStyle name="Normal 83" xfId="603"/>
    <cellStyle name="Normal 83 2" xfId="1055"/>
    <cellStyle name="Normal 83 2 2" xfId="1331"/>
    <cellStyle name="Normal 83 2 2 2" xfId="2101"/>
    <cellStyle name="Normal 83 2 3" xfId="1597"/>
    <cellStyle name="Normal 83 2 3 2" xfId="2334"/>
    <cellStyle name="Normal 83 2 4" xfId="1881"/>
    <cellStyle name="Normal 83 2 5" xfId="2580"/>
    <cellStyle name="Normal 83 3" xfId="1330"/>
    <cellStyle name="Normal 83 3 2" xfId="2100"/>
    <cellStyle name="Normal 83 4" xfId="1596"/>
    <cellStyle name="Normal 83 4 2" xfId="2333"/>
    <cellStyle name="Normal 83 5" xfId="1768"/>
    <cellStyle name="Normal 83 6" xfId="2579"/>
    <cellStyle name="Normal 84" xfId="600"/>
    <cellStyle name="Normal 84 2" xfId="1052"/>
    <cellStyle name="Normal 84 2 2" xfId="1333"/>
    <cellStyle name="Normal 84 2 2 2" xfId="2103"/>
    <cellStyle name="Normal 84 2 3" xfId="1599"/>
    <cellStyle name="Normal 84 2 3 2" xfId="2336"/>
    <cellStyle name="Normal 84 2 4" xfId="1878"/>
    <cellStyle name="Normal 84 2 5" xfId="2582"/>
    <cellStyle name="Normal 84 3" xfId="1332"/>
    <cellStyle name="Normal 84 3 2" xfId="2102"/>
    <cellStyle name="Normal 84 4" xfId="1598"/>
    <cellStyle name="Normal 84 4 2" xfId="2335"/>
    <cellStyle name="Normal 84 5" xfId="1765"/>
    <cellStyle name="Normal 84 6" xfId="2581"/>
    <cellStyle name="Normal 85" xfId="605"/>
    <cellStyle name="Normal 85 2" xfId="1057"/>
    <cellStyle name="Normal 85 2 2" xfId="1335"/>
    <cellStyle name="Normal 85 2 2 2" xfId="2105"/>
    <cellStyle name="Normal 85 2 3" xfId="1601"/>
    <cellStyle name="Normal 85 2 3 2" xfId="2338"/>
    <cellStyle name="Normal 85 2 4" xfId="1883"/>
    <cellStyle name="Normal 85 2 5" xfId="2584"/>
    <cellStyle name="Normal 85 3" xfId="1334"/>
    <cellStyle name="Normal 85 3 2" xfId="2104"/>
    <cellStyle name="Normal 85 4" xfId="1600"/>
    <cellStyle name="Normal 85 4 2" xfId="2337"/>
    <cellStyle name="Normal 85 5" xfId="1770"/>
    <cellStyle name="Normal 85 6" xfId="2583"/>
    <cellStyle name="Normal 86" xfId="606"/>
    <cellStyle name="Normal 86 2" xfId="1058"/>
    <cellStyle name="Normal 86 2 2" xfId="1337"/>
    <cellStyle name="Normal 86 2 2 2" xfId="2107"/>
    <cellStyle name="Normal 86 2 3" xfId="1603"/>
    <cellStyle name="Normal 86 2 3 2" xfId="2340"/>
    <cellStyle name="Normal 86 2 4" xfId="1884"/>
    <cellStyle name="Normal 86 2 5" xfId="2586"/>
    <cellStyle name="Normal 86 3" xfId="1336"/>
    <cellStyle name="Normal 86 3 2" xfId="2106"/>
    <cellStyle name="Normal 86 4" xfId="1602"/>
    <cellStyle name="Normal 86 4 2" xfId="2339"/>
    <cellStyle name="Normal 86 5" xfId="1771"/>
    <cellStyle name="Normal 86 6" xfId="2585"/>
    <cellStyle name="Normal 87" xfId="607"/>
    <cellStyle name="Normal 87 2" xfId="1059"/>
    <cellStyle name="Normal 87 2 2" xfId="1339"/>
    <cellStyle name="Normal 87 2 2 2" xfId="2109"/>
    <cellStyle name="Normal 87 2 3" xfId="1605"/>
    <cellStyle name="Normal 87 2 3 2" xfId="2342"/>
    <cellStyle name="Normal 87 2 4" xfId="1885"/>
    <cellStyle name="Normal 87 2 5" xfId="2588"/>
    <cellStyle name="Normal 87 3" xfId="1338"/>
    <cellStyle name="Normal 87 3 2" xfId="2108"/>
    <cellStyle name="Normal 87 4" xfId="1604"/>
    <cellStyle name="Normal 87 4 2" xfId="2341"/>
    <cellStyle name="Normal 87 5" xfId="1772"/>
    <cellStyle name="Normal 87 6" xfId="2587"/>
    <cellStyle name="Normal 88" xfId="608"/>
    <cellStyle name="Normal 88 2" xfId="1060"/>
    <cellStyle name="Normal 88 2 2" xfId="1341"/>
    <cellStyle name="Normal 88 2 2 2" xfId="2111"/>
    <cellStyle name="Normal 88 2 3" xfId="1607"/>
    <cellStyle name="Normal 88 2 3 2" xfId="2344"/>
    <cellStyle name="Normal 88 2 4" xfId="1886"/>
    <cellStyle name="Normal 88 2 5" xfId="2590"/>
    <cellStyle name="Normal 88 3" xfId="1340"/>
    <cellStyle name="Normal 88 3 2" xfId="2110"/>
    <cellStyle name="Normal 88 4" xfId="1606"/>
    <cellStyle name="Normal 88 4 2" xfId="2343"/>
    <cellStyle name="Normal 88 5" xfId="1773"/>
    <cellStyle name="Normal 88 6" xfId="2589"/>
    <cellStyle name="Normal 89" xfId="610"/>
    <cellStyle name="Normal 89 2" xfId="1062"/>
    <cellStyle name="Normal 89 2 2" xfId="1343"/>
    <cellStyle name="Normal 89 2 2 2" xfId="2113"/>
    <cellStyle name="Normal 89 2 3" xfId="1609"/>
    <cellStyle name="Normal 89 2 3 2" xfId="2346"/>
    <cellStyle name="Normal 89 2 4" xfId="1888"/>
    <cellStyle name="Normal 89 2 5" xfId="2592"/>
    <cellStyle name="Normal 89 3" xfId="1342"/>
    <cellStyle name="Normal 89 3 2" xfId="2112"/>
    <cellStyle name="Normal 89 4" xfId="1608"/>
    <cellStyle name="Normal 89 4 2" xfId="2345"/>
    <cellStyle name="Normal 89 5" xfId="1775"/>
    <cellStyle name="Normal 89 6" xfId="2591"/>
    <cellStyle name="Normal 9" xfId="457"/>
    <cellStyle name="Normal 90" xfId="612"/>
    <cellStyle name="Normal 90 2" xfId="1064"/>
    <cellStyle name="Normal 90 2 2" xfId="1345"/>
    <cellStyle name="Normal 90 2 2 2" xfId="2115"/>
    <cellStyle name="Normal 90 2 3" xfId="1611"/>
    <cellStyle name="Normal 90 2 3 2" xfId="2348"/>
    <cellStyle name="Normal 90 2 4" xfId="1890"/>
    <cellStyle name="Normal 90 2 5" xfId="2594"/>
    <cellStyle name="Normal 90 3" xfId="1344"/>
    <cellStyle name="Normal 90 3 2" xfId="2114"/>
    <cellStyle name="Normal 90 4" xfId="1610"/>
    <cellStyle name="Normal 90 4 2" xfId="2347"/>
    <cellStyle name="Normal 90 5" xfId="1777"/>
    <cellStyle name="Normal 90 6" xfId="2593"/>
    <cellStyle name="Normal 91" xfId="613"/>
    <cellStyle name="Normal 91 2" xfId="1065"/>
    <cellStyle name="Normal 91 2 2" xfId="1347"/>
    <cellStyle name="Normal 91 2 2 2" xfId="2117"/>
    <cellStyle name="Normal 91 2 3" xfId="1613"/>
    <cellStyle name="Normal 91 2 3 2" xfId="2350"/>
    <cellStyle name="Normal 91 2 4" xfId="1891"/>
    <cellStyle name="Normal 91 2 5" xfId="2596"/>
    <cellStyle name="Normal 91 3" xfId="1346"/>
    <cellStyle name="Normal 91 3 2" xfId="2116"/>
    <cellStyle name="Normal 91 4" xfId="1612"/>
    <cellStyle name="Normal 91 4 2" xfId="2349"/>
    <cellStyle name="Normal 91 5" xfId="1778"/>
    <cellStyle name="Normal 91 6" xfId="2595"/>
    <cellStyle name="Normal 92" xfId="614"/>
    <cellStyle name="Normal 92 2" xfId="1066"/>
    <cellStyle name="Normal 92 2 2" xfId="1349"/>
    <cellStyle name="Normal 92 2 2 2" xfId="2119"/>
    <cellStyle name="Normal 92 2 3" xfId="1615"/>
    <cellStyle name="Normal 92 2 3 2" xfId="2352"/>
    <cellStyle name="Normal 92 2 4" xfId="1892"/>
    <cellStyle name="Normal 92 2 5" xfId="2598"/>
    <cellStyle name="Normal 92 3" xfId="1348"/>
    <cellStyle name="Normal 92 3 2" xfId="2118"/>
    <cellStyle name="Normal 92 4" xfId="1614"/>
    <cellStyle name="Normal 92 4 2" xfId="2351"/>
    <cellStyle name="Normal 92 5" xfId="1779"/>
    <cellStyle name="Normal 92 6" xfId="2597"/>
    <cellStyle name="Normal 93" xfId="615"/>
    <cellStyle name="Normal 93 2" xfId="1067"/>
    <cellStyle name="Normal 93 2 2" xfId="1351"/>
    <cellStyle name="Normal 93 2 2 2" xfId="2121"/>
    <cellStyle name="Normal 93 2 3" xfId="1617"/>
    <cellStyle name="Normal 93 2 3 2" xfId="2354"/>
    <cellStyle name="Normal 93 2 4" xfId="1893"/>
    <cellStyle name="Normal 93 2 5" xfId="2600"/>
    <cellStyle name="Normal 93 3" xfId="1350"/>
    <cellStyle name="Normal 93 3 2" xfId="2120"/>
    <cellStyle name="Normal 93 4" xfId="1616"/>
    <cellStyle name="Normal 93 4 2" xfId="2353"/>
    <cellStyle name="Normal 93 5" xfId="1780"/>
    <cellStyle name="Normal 93 6" xfId="2599"/>
    <cellStyle name="Normal 94" xfId="611"/>
    <cellStyle name="Normal 94 2" xfId="1063"/>
    <cellStyle name="Normal 94 2 2" xfId="1353"/>
    <cellStyle name="Normal 94 2 2 2" xfId="2123"/>
    <cellStyle name="Normal 94 2 3" xfId="1619"/>
    <cellStyle name="Normal 94 2 3 2" xfId="2356"/>
    <cellStyle name="Normal 94 2 4" xfId="1889"/>
    <cellStyle name="Normal 94 2 5" xfId="2602"/>
    <cellStyle name="Normal 94 3" xfId="1352"/>
    <cellStyle name="Normal 94 3 2" xfId="2122"/>
    <cellStyle name="Normal 94 4" xfId="1618"/>
    <cellStyle name="Normal 94 4 2" xfId="2355"/>
    <cellStyle name="Normal 94 5" xfId="1776"/>
    <cellStyle name="Normal 94 6" xfId="2601"/>
    <cellStyle name="Normal 95" xfId="616"/>
    <cellStyle name="Normal 95 2" xfId="1068"/>
    <cellStyle name="Normal 95 2 2" xfId="1355"/>
    <cellStyle name="Normal 95 2 2 2" xfId="2125"/>
    <cellStyle name="Normal 95 2 3" xfId="1621"/>
    <cellStyle name="Normal 95 2 3 2" xfId="2358"/>
    <cellStyle name="Normal 95 2 4" xfId="1894"/>
    <cellStyle name="Normal 95 2 5" xfId="2604"/>
    <cellStyle name="Normal 95 3" xfId="1354"/>
    <cellStyle name="Normal 95 3 2" xfId="2124"/>
    <cellStyle name="Normal 95 4" xfId="1620"/>
    <cellStyle name="Normal 95 4 2" xfId="2357"/>
    <cellStyle name="Normal 95 5" xfId="1781"/>
    <cellStyle name="Normal 95 6" xfId="2603"/>
    <cellStyle name="Normal 96" xfId="617"/>
    <cellStyle name="Normal 96 2" xfId="1069"/>
    <cellStyle name="Normal 96 2 2" xfId="1357"/>
    <cellStyle name="Normal 96 2 2 2" xfId="2127"/>
    <cellStyle name="Normal 96 2 3" xfId="1623"/>
    <cellStyle name="Normal 96 2 3 2" xfId="2360"/>
    <cellStyle name="Normal 96 2 4" xfId="1895"/>
    <cellStyle name="Normal 96 2 5" xfId="2606"/>
    <cellStyle name="Normal 96 3" xfId="1356"/>
    <cellStyle name="Normal 96 3 2" xfId="2126"/>
    <cellStyle name="Normal 96 4" xfId="1622"/>
    <cellStyle name="Normal 96 4 2" xfId="2359"/>
    <cellStyle name="Normal 96 5" xfId="1782"/>
    <cellStyle name="Normal 96 6" xfId="2605"/>
    <cellStyle name="Normal 97" xfId="618"/>
    <cellStyle name="Normal 97 2" xfId="1070"/>
    <cellStyle name="Normal 97 2 2" xfId="1359"/>
    <cellStyle name="Normal 97 2 2 2" xfId="2129"/>
    <cellStyle name="Normal 97 2 3" xfId="1625"/>
    <cellStyle name="Normal 97 2 3 2" xfId="2362"/>
    <cellStyle name="Normal 97 2 4" xfId="1896"/>
    <cellStyle name="Normal 97 2 5" xfId="2608"/>
    <cellStyle name="Normal 97 3" xfId="1358"/>
    <cellStyle name="Normal 97 3 2" xfId="2128"/>
    <cellStyle name="Normal 97 4" xfId="1624"/>
    <cellStyle name="Normal 97 4 2" xfId="2361"/>
    <cellStyle name="Normal 97 5" xfId="1783"/>
    <cellStyle name="Normal 97 6" xfId="2607"/>
    <cellStyle name="Normal 98" xfId="599"/>
    <cellStyle name="Normal 98 2" xfId="1051"/>
    <cellStyle name="Normal 98 2 2" xfId="1361"/>
    <cellStyle name="Normal 98 2 2 2" xfId="2131"/>
    <cellStyle name="Normal 98 2 3" xfId="1627"/>
    <cellStyle name="Normal 98 2 3 2" xfId="2364"/>
    <cellStyle name="Normal 98 2 4" xfId="1877"/>
    <cellStyle name="Normal 98 2 5" xfId="2610"/>
    <cellStyle name="Normal 98 3" xfId="1360"/>
    <cellStyle name="Normal 98 3 2" xfId="2130"/>
    <cellStyle name="Normal 98 4" xfId="1626"/>
    <cellStyle name="Normal 98 4 2" xfId="2363"/>
    <cellStyle name="Normal 98 5" xfId="1764"/>
    <cellStyle name="Normal 98 6" xfId="2609"/>
    <cellStyle name="Normal 99" xfId="619"/>
    <cellStyle name="Normal 99 2" xfId="1071"/>
    <cellStyle name="Normal 99 2 2" xfId="1363"/>
    <cellStyle name="Normal 99 2 2 2" xfId="2133"/>
    <cellStyle name="Normal 99 2 3" xfId="1629"/>
    <cellStyle name="Normal 99 2 3 2" xfId="2366"/>
    <cellStyle name="Normal 99 2 4" xfId="1897"/>
    <cellStyle name="Normal 99 2 5" xfId="2612"/>
    <cellStyle name="Normal 99 3" xfId="1362"/>
    <cellStyle name="Normal 99 3 2" xfId="2132"/>
    <cellStyle name="Normal 99 4" xfId="1628"/>
    <cellStyle name="Normal 99 4 2" xfId="2365"/>
    <cellStyle name="Normal 99 5" xfId="1784"/>
    <cellStyle name="Normal 99 6" xfId="2611"/>
    <cellStyle name="Normal_030709_QAF_Spezifizierung_1.8" xfId="7"/>
    <cellStyle name="Normale_Albero dei Materiali BMW E46" xfId="27"/>
    <cellStyle name="normální_Prototypové nástroje" xfId="23"/>
    <cellStyle name="Notas" xfId="986"/>
    <cellStyle name="Note 2" xfId="987"/>
    <cellStyle name="o??귟 [0.00]_PRODUCT DETAIL Q1" xfId="332"/>
    <cellStyle name="Œ…‹æØ‚è [0.00]_!!!GO" xfId="333"/>
    <cellStyle name="Œ…‹æØ‚è_!!!GO" xfId="334"/>
    <cellStyle name="Output 2" xfId="988"/>
    <cellStyle name="per.style" xfId="335"/>
    <cellStyle name="per.style 2" xfId="829"/>
    <cellStyle name="per.style 2 2" xfId="895"/>
    <cellStyle name="Percent [0]" xfId="336"/>
    <cellStyle name="Percent [00]" xfId="337"/>
    <cellStyle name="Percent [00] 2" xfId="458"/>
    <cellStyle name="Percent [2]" xfId="338"/>
    <cellStyle name="Percent [2] 2" xfId="459"/>
    <cellStyle name="Percent 10" xfId="569"/>
    <cellStyle name="Percent 10 2" xfId="896"/>
    <cellStyle name="Percent 10 3" xfId="831"/>
    <cellStyle name="Percent 10 4" xfId="1021"/>
    <cellStyle name="Percent 10 4 2" xfId="1365"/>
    <cellStyle name="Percent 10 4 2 2" xfId="2135"/>
    <cellStyle name="Percent 10 4 3" xfId="1631"/>
    <cellStyle name="Percent 10 4 3 2" xfId="2368"/>
    <cellStyle name="Percent 10 4 4" xfId="1847"/>
    <cellStyle name="Percent 10 4 5" xfId="2614"/>
    <cellStyle name="Percent 10 5" xfId="1364"/>
    <cellStyle name="Percent 10 5 2" xfId="2134"/>
    <cellStyle name="Percent 10 6" xfId="1630"/>
    <cellStyle name="Percent 10 6 2" xfId="2367"/>
    <cellStyle name="Percent 10 7" xfId="1734"/>
    <cellStyle name="Percent 10 8" xfId="2613"/>
    <cellStyle name="Percent 11" xfId="580"/>
    <cellStyle name="Percent 11 2" xfId="897"/>
    <cellStyle name="Percent 11 3" xfId="832"/>
    <cellStyle name="Percent 11 4" xfId="1032"/>
    <cellStyle name="Percent 11 4 2" xfId="1367"/>
    <cellStyle name="Percent 11 4 2 2" xfId="2137"/>
    <cellStyle name="Percent 11 4 3" xfId="1633"/>
    <cellStyle name="Percent 11 4 3 2" xfId="2370"/>
    <cellStyle name="Percent 11 4 4" xfId="1858"/>
    <cellStyle name="Percent 11 4 5" xfId="2616"/>
    <cellStyle name="Percent 11 5" xfId="1366"/>
    <cellStyle name="Percent 11 5 2" xfId="2136"/>
    <cellStyle name="Percent 11 6" xfId="1632"/>
    <cellStyle name="Percent 11 6 2" xfId="2369"/>
    <cellStyle name="Percent 11 7" xfId="1745"/>
    <cellStyle name="Percent 11 8" xfId="2615"/>
    <cellStyle name="Percent 12" xfId="570"/>
    <cellStyle name="Percent 12 2" xfId="898"/>
    <cellStyle name="Percent 12 3" xfId="833"/>
    <cellStyle name="Percent 12 4" xfId="1022"/>
    <cellStyle name="Percent 12 4 2" xfId="1369"/>
    <cellStyle name="Percent 12 4 2 2" xfId="2139"/>
    <cellStyle name="Percent 12 4 3" xfId="1635"/>
    <cellStyle name="Percent 12 4 3 2" xfId="2372"/>
    <cellStyle name="Percent 12 4 4" xfId="1848"/>
    <cellStyle name="Percent 12 4 5" xfId="2618"/>
    <cellStyle name="Percent 12 5" xfId="1368"/>
    <cellStyle name="Percent 12 5 2" xfId="2138"/>
    <cellStyle name="Percent 12 6" xfId="1634"/>
    <cellStyle name="Percent 12 6 2" xfId="2371"/>
    <cellStyle name="Percent 12 7" xfId="1735"/>
    <cellStyle name="Percent 12 8" xfId="2617"/>
    <cellStyle name="Percent 13" xfId="582"/>
    <cellStyle name="Percent 13 2" xfId="899"/>
    <cellStyle name="Percent 13 3" xfId="834"/>
    <cellStyle name="Percent 13 4" xfId="1034"/>
    <cellStyle name="Percent 13 4 2" xfId="1371"/>
    <cellStyle name="Percent 13 4 2 2" xfId="2141"/>
    <cellStyle name="Percent 13 4 3" xfId="1637"/>
    <cellStyle name="Percent 13 4 3 2" xfId="2374"/>
    <cellStyle name="Percent 13 4 4" xfId="1860"/>
    <cellStyle name="Percent 13 4 5" xfId="2620"/>
    <cellStyle name="Percent 13 5" xfId="1370"/>
    <cellStyle name="Percent 13 5 2" xfId="2140"/>
    <cellStyle name="Percent 13 6" xfId="1636"/>
    <cellStyle name="Percent 13 6 2" xfId="2373"/>
    <cellStyle name="Percent 13 7" xfId="1747"/>
    <cellStyle name="Percent 13 8" xfId="2619"/>
    <cellStyle name="Percent 14" xfId="571"/>
    <cellStyle name="Percent 14 2" xfId="900"/>
    <cellStyle name="Percent 14 3" xfId="835"/>
    <cellStyle name="Percent 14 4" xfId="1023"/>
    <cellStyle name="Percent 14 4 2" xfId="1373"/>
    <cellStyle name="Percent 14 4 2 2" xfId="2143"/>
    <cellStyle name="Percent 14 4 3" xfId="1639"/>
    <cellStyle name="Percent 14 4 3 2" xfId="2376"/>
    <cellStyle name="Percent 14 4 4" xfId="1849"/>
    <cellStyle name="Percent 14 4 5" xfId="2622"/>
    <cellStyle name="Percent 14 5" xfId="1372"/>
    <cellStyle name="Percent 14 5 2" xfId="2142"/>
    <cellStyle name="Percent 14 6" xfId="1638"/>
    <cellStyle name="Percent 14 6 2" xfId="2375"/>
    <cellStyle name="Percent 14 7" xfId="1736"/>
    <cellStyle name="Percent 14 8" xfId="2621"/>
    <cellStyle name="Percent 15" xfId="579"/>
    <cellStyle name="Percent 15 2" xfId="830"/>
    <cellStyle name="Percent 15 3" xfId="1031"/>
    <cellStyle name="Percent 15 3 2" xfId="1375"/>
    <cellStyle name="Percent 15 3 2 2" xfId="2145"/>
    <cellStyle name="Percent 15 3 3" xfId="1641"/>
    <cellStyle name="Percent 15 3 3 2" xfId="2378"/>
    <cellStyle name="Percent 15 3 4" xfId="1857"/>
    <cellStyle name="Percent 15 3 5" xfId="2624"/>
    <cellStyle name="Percent 15 4" xfId="1374"/>
    <cellStyle name="Percent 15 4 2" xfId="2144"/>
    <cellStyle name="Percent 15 5" xfId="1640"/>
    <cellStyle name="Percent 15 5 2" xfId="2377"/>
    <cellStyle name="Percent 15 6" xfId="1744"/>
    <cellStyle name="Percent 15 7" xfId="2623"/>
    <cellStyle name="Percent 16" xfId="572"/>
    <cellStyle name="Percent 16 2" xfId="783"/>
    <cellStyle name="Percent 16 3" xfId="1024"/>
    <cellStyle name="Percent 16 3 2" xfId="1377"/>
    <cellStyle name="Percent 16 3 2 2" xfId="2147"/>
    <cellStyle name="Percent 16 3 3" xfId="1643"/>
    <cellStyle name="Percent 16 3 3 2" xfId="2380"/>
    <cellStyle name="Percent 16 3 4" xfId="1850"/>
    <cellStyle name="Percent 16 3 5" xfId="2626"/>
    <cellStyle name="Percent 16 4" xfId="1376"/>
    <cellStyle name="Percent 16 4 2" xfId="2146"/>
    <cellStyle name="Percent 16 5" xfId="1642"/>
    <cellStyle name="Percent 16 5 2" xfId="2379"/>
    <cellStyle name="Percent 16 6" xfId="1737"/>
    <cellStyle name="Percent 16 7" xfId="2625"/>
    <cellStyle name="Percent 17" xfId="583"/>
    <cellStyle name="Percent 17 2" xfId="1035"/>
    <cellStyle name="Percent 17 2 2" xfId="1379"/>
    <cellStyle name="Percent 17 2 2 2" xfId="2149"/>
    <cellStyle name="Percent 17 2 3" xfId="1645"/>
    <cellStyle name="Percent 17 2 3 2" xfId="2382"/>
    <cellStyle name="Percent 17 2 4" xfId="1861"/>
    <cellStyle name="Percent 17 2 5" xfId="2628"/>
    <cellStyle name="Percent 17 3" xfId="1378"/>
    <cellStyle name="Percent 17 3 2" xfId="2148"/>
    <cellStyle name="Percent 17 4" xfId="1644"/>
    <cellStyle name="Percent 17 4 2" xfId="2381"/>
    <cellStyle name="Percent 17 5" xfId="1748"/>
    <cellStyle name="Percent 17 6" xfId="2627"/>
    <cellStyle name="Percent 18" xfId="589"/>
    <cellStyle name="Percent 18 2" xfId="1041"/>
    <cellStyle name="Percent 18 2 2" xfId="1381"/>
    <cellStyle name="Percent 18 2 2 2" xfId="2151"/>
    <cellStyle name="Percent 18 2 3" xfId="1647"/>
    <cellStyle name="Percent 18 2 3 2" xfId="2384"/>
    <cellStyle name="Percent 18 2 4" xfId="1867"/>
    <cellStyle name="Percent 18 2 5" xfId="2630"/>
    <cellStyle name="Percent 18 3" xfId="1380"/>
    <cellStyle name="Percent 18 3 2" xfId="2150"/>
    <cellStyle name="Percent 18 4" xfId="1646"/>
    <cellStyle name="Percent 18 4 2" xfId="2383"/>
    <cellStyle name="Percent 18 5" xfId="1754"/>
    <cellStyle name="Percent 18 6" xfId="2629"/>
    <cellStyle name="Percent 19" xfId="584"/>
    <cellStyle name="Percent 19 2" xfId="1036"/>
    <cellStyle name="Percent 19 2 2" xfId="1383"/>
    <cellStyle name="Percent 19 2 2 2" xfId="2153"/>
    <cellStyle name="Percent 19 2 3" xfId="1649"/>
    <cellStyle name="Percent 19 2 3 2" xfId="2386"/>
    <cellStyle name="Percent 19 2 4" xfId="1862"/>
    <cellStyle name="Percent 19 2 5" xfId="2632"/>
    <cellStyle name="Percent 19 3" xfId="1382"/>
    <cellStyle name="Percent 19 3 2" xfId="2152"/>
    <cellStyle name="Percent 19 4" xfId="1648"/>
    <cellStyle name="Percent 19 4 2" xfId="2385"/>
    <cellStyle name="Percent 19 5" xfId="1749"/>
    <cellStyle name="Percent 19 6" xfId="2631"/>
    <cellStyle name="Percent 2" xfId="565"/>
    <cellStyle name="Percent 2 2" xfId="901"/>
    <cellStyle name="Percent 2 3" xfId="836"/>
    <cellStyle name="Percent 2 4" xfId="1017"/>
    <cellStyle name="Percent 2 4 2" xfId="1385"/>
    <cellStyle name="Percent 2 4 2 2" xfId="2155"/>
    <cellStyle name="Percent 2 4 3" xfId="1651"/>
    <cellStyle name="Percent 2 4 3 2" xfId="2388"/>
    <cellStyle name="Percent 2 4 4" xfId="1843"/>
    <cellStyle name="Percent 2 4 5" xfId="2634"/>
    <cellStyle name="Percent 2 5" xfId="1384"/>
    <cellStyle name="Percent 2 5 2" xfId="2154"/>
    <cellStyle name="Percent 2 6" xfId="1650"/>
    <cellStyle name="Percent 2 6 2" xfId="2387"/>
    <cellStyle name="Percent 2 7" xfId="1730"/>
    <cellStyle name="Percent 2 8" xfId="2633"/>
    <cellStyle name="Percent 20" xfId="590"/>
    <cellStyle name="Percent 20 2" xfId="1042"/>
    <cellStyle name="Percent 20 2 2" xfId="1387"/>
    <cellStyle name="Percent 20 2 2 2" xfId="2157"/>
    <cellStyle name="Percent 20 2 3" xfId="1653"/>
    <cellStyle name="Percent 20 2 3 2" xfId="2390"/>
    <cellStyle name="Percent 20 2 4" xfId="1868"/>
    <cellStyle name="Percent 20 2 5" xfId="2636"/>
    <cellStyle name="Percent 20 3" xfId="1386"/>
    <cellStyle name="Percent 20 3 2" xfId="2156"/>
    <cellStyle name="Percent 20 4" xfId="1652"/>
    <cellStyle name="Percent 20 4 2" xfId="2389"/>
    <cellStyle name="Percent 20 5" xfId="1755"/>
    <cellStyle name="Percent 20 6" xfId="2635"/>
    <cellStyle name="Percent 21" xfId="586"/>
    <cellStyle name="Percent 21 2" xfId="1038"/>
    <cellStyle name="Percent 21 2 2" xfId="1389"/>
    <cellStyle name="Percent 21 2 2 2" xfId="2159"/>
    <cellStyle name="Percent 21 2 3" xfId="1655"/>
    <cellStyle name="Percent 21 2 3 2" xfId="2392"/>
    <cellStyle name="Percent 21 2 4" xfId="1864"/>
    <cellStyle name="Percent 21 2 5" xfId="2638"/>
    <cellStyle name="Percent 21 3" xfId="1388"/>
    <cellStyle name="Percent 21 3 2" xfId="2158"/>
    <cellStyle name="Percent 21 4" xfId="1654"/>
    <cellStyle name="Percent 21 4 2" xfId="2391"/>
    <cellStyle name="Percent 21 5" xfId="1751"/>
    <cellStyle name="Percent 21 6" xfId="2637"/>
    <cellStyle name="Percent 22" xfId="591"/>
    <cellStyle name="Percent 22 2" xfId="1043"/>
    <cellStyle name="Percent 22 2 2" xfId="1391"/>
    <cellStyle name="Percent 22 2 2 2" xfId="2161"/>
    <cellStyle name="Percent 22 2 3" xfId="1657"/>
    <cellStyle name="Percent 22 2 3 2" xfId="2394"/>
    <cellStyle name="Percent 22 2 4" xfId="1869"/>
    <cellStyle name="Percent 22 2 5" xfId="2640"/>
    <cellStyle name="Percent 22 3" xfId="1390"/>
    <cellStyle name="Percent 22 3 2" xfId="2160"/>
    <cellStyle name="Percent 22 4" xfId="1656"/>
    <cellStyle name="Percent 22 4 2" xfId="2393"/>
    <cellStyle name="Percent 22 5" xfId="1756"/>
    <cellStyle name="Percent 22 6" xfId="2639"/>
    <cellStyle name="Percent 23" xfId="587"/>
    <cellStyle name="Percent 23 2" xfId="1039"/>
    <cellStyle name="Percent 23 2 2" xfId="1393"/>
    <cellStyle name="Percent 23 2 2 2" xfId="2163"/>
    <cellStyle name="Percent 23 2 3" xfId="1659"/>
    <cellStyle name="Percent 23 2 3 2" xfId="2396"/>
    <cellStyle name="Percent 23 2 4" xfId="1865"/>
    <cellStyle name="Percent 23 2 5" xfId="2642"/>
    <cellStyle name="Percent 23 3" xfId="1392"/>
    <cellStyle name="Percent 23 3 2" xfId="2162"/>
    <cellStyle name="Percent 23 4" xfId="1658"/>
    <cellStyle name="Percent 23 4 2" xfId="2395"/>
    <cellStyle name="Percent 23 5" xfId="1752"/>
    <cellStyle name="Percent 23 6" xfId="2641"/>
    <cellStyle name="Percent 24" xfId="602"/>
    <cellStyle name="Percent 24 2" xfId="1054"/>
    <cellStyle name="Percent 24 2 2" xfId="1395"/>
    <cellStyle name="Percent 24 2 2 2" xfId="2165"/>
    <cellStyle name="Percent 24 2 3" xfId="1661"/>
    <cellStyle name="Percent 24 2 3 2" xfId="2398"/>
    <cellStyle name="Percent 24 2 4" xfId="1880"/>
    <cellStyle name="Percent 24 2 5" xfId="2644"/>
    <cellStyle name="Percent 24 3" xfId="1394"/>
    <cellStyle name="Percent 24 3 2" xfId="2164"/>
    <cellStyle name="Percent 24 4" xfId="1660"/>
    <cellStyle name="Percent 24 4 2" xfId="2397"/>
    <cellStyle name="Percent 24 5" xfId="1767"/>
    <cellStyle name="Percent 24 6" xfId="2643"/>
    <cellStyle name="Percent 25" xfId="581"/>
    <cellStyle name="Percent 25 2" xfId="1033"/>
    <cellStyle name="Percent 25 2 2" xfId="1397"/>
    <cellStyle name="Percent 25 2 2 2" xfId="2167"/>
    <cellStyle name="Percent 25 2 3" xfId="1663"/>
    <cellStyle name="Percent 25 2 3 2" xfId="2400"/>
    <cellStyle name="Percent 25 2 4" xfId="1859"/>
    <cellStyle name="Percent 25 2 5" xfId="2646"/>
    <cellStyle name="Percent 25 3" xfId="1396"/>
    <cellStyle name="Percent 25 3 2" xfId="2166"/>
    <cellStyle name="Percent 25 4" xfId="1662"/>
    <cellStyle name="Percent 25 4 2" xfId="2399"/>
    <cellStyle name="Percent 25 5" xfId="1746"/>
    <cellStyle name="Percent 25 6" xfId="2645"/>
    <cellStyle name="Percent 26" xfId="604"/>
    <cellStyle name="Percent 26 2" xfId="1056"/>
    <cellStyle name="Percent 26 2 2" xfId="1399"/>
    <cellStyle name="Percent 26 2 2 2" xfId="2169"/>
    <cellStyle name="Percent 26 2 3" xfId="1665"/>
    <cellStyle name="Percent 26 2 3 2" xfId="2402"/>
    <cellStyle name="Percent 26 2 4" xfId="1882"/>
    <cellStyle name="Percent 26 2 5" xfId="2648"/>
    <cellStyle name="Percent 26 3" xfId="1398"/>
    <cellStyle name="Percent 26 3 2" xfId="2168"/>
    <cellStyle name="Percent 26 4" xfId="1664"/>
    <cellStyle name="Percent 26 4 2" xfId="2401"/>
    <cellStyle name="Percent 26 5" xfId="1769"/>
    <cellStyle name="Percent 26 6" xfId="2647"/>
    <cellStyle name="Percent 27" xfId="585"/>
    <cellStyle name="Percent 27 2" xfId="1037"/>
    <cellStyle name="Percent 27 2 2" xfId="1401"/>
    <cellStyle name="Percent 27 2 2 2" xfId="2171"/>
    <cellStyle name="Percent 27 2 3" xfId="1667"/>
    <cellStyle name="Percent 27 2 3 2" xfId="2404"/>
    <cellStyle name="Percent 27 2 4" xfId="1863"/>
    <cellStyle name="Percent 27 2 5" xfId="2650"/>
    <cellStyle name="Percent 27 3" xfId="1400"/>
    <cellStyle name="Percent 27 3 2" xfId="2170"/>
    <cellStyle name="Percent 27 4" xfId="1666"/>
    <cellStyle name="Percent 27 4 2" xfId="2403"/>
    <cellStyle name="Percent 27 5" xfId="1750"/>
    <cellStyle name="Percent 27 6" xfId="2649"/>
    <cellStyle name="Percent 28" xfId="609"/>
    <cellStyle name="Percent 28 2" xfId="1061"/>
    <cellStyle name="Percent 28 2 2" xfId="1403"/>
    <cellStyle name="Percent 28 2 2 2" xfId="2173"/>
    <cellStyle name="Percent 28 2 3" xfId="1669"/>
    <cellStyle name="Percent 28 2 3 2" xfId="2406"/>
    <cellStyle name="Percent 28 2 4" xfId="1887"/>
    <cellStyle name="Percent 28 2 5" xfId="2652"/>
    <cellStyle name="Percent 28 3" xfId="1402"/>
    <cellStyle name="Percent 28 3 2" xfId="2172"/>
    <cellStyle name="Percent 28 4" xfId="1668"/>
    <cellStyle name="Percent 28 4 2" xfId="2405"/>
    <cellStyle name="Percent 28 5" xfId="1774"/>
    <cellStyle name="Percent 28 6" xfId="2651"/>
    <cellStyle name="Percent 29" xfId="574"/>
    <cellStyle name="Percent 29 2" xfId="1026"/>
    <cellStyle name="Percent 29 2 2" xfId="1405"/>
    <cellStyle name="Percent 29 2 2 2" xfId="2175"/>
    <cellStyle name="Percent 29 2 3" xfId="1671"/>
    <cellStyle name="Percent 29 2 3 2" xfId="2408"/>
    <cellStyle name="Percent 29 2 4" xfId="1852"/>
    <cellStyle name="Percent 29 2 5" xfId="2654"/>
    <cellStyle name="Percent 29 3" xfId="1404"/>
    <cellStyle name="Percent 29 3 2" xfId="2174"/>
    <cellStyle name="Percent 29 4" xfId="1670"/>
    <cellStyle name="Percent 29 4 2" xfId="2407"/>
    <cellStyle name="Percent 29 5" xfId="1739"/>
    <cellStyle name="Percent 29 6" xfId="2653"/>
    <cellStyle name="Percent 3" xfId="577"/>
    <cellStyle name="Percent 3 2" xfId="902"/>
    <cellStyle name="Percent 3 3" xfId="837"/>
    <cellStyle name="Percent 3 4" xfId="1029"/>
    <cellStyle name="Percent 3 4 2" xfId="1407"/>
    <cellStyle name="Percent 3 4 2 2" xfId="2177"/>
    <cellStyle name="Percent 3 4 3" xfId="1675"/>
    <cellStyle name="Percent 3 4 3 2" xfId="2410"/>
    <cellStyle name="Percent 3 4 4" xfId="1855"/>
    <cellStyle name="Percent 3 4 5" xfId="2657"/>
    <cellStyle name="Percent 3 5" xfId="1406"/>
    <cellStyle name="Percent 3 5 2" xfId="2176"/>
    <cellStyle name="Percent 3 6" xfId="1672"/>
    <cellStyle name="Percent 3 6 2" xfId="2409"/>
    <cellStyle name="Percent 3 7" xfId="1742"/>
    <cellStyle name="Percent 3 8" xfId="2655"/>
    <cellStyle name="Percent 30" xfId="1010"/>
    <cellStyle name="Percent 31" xfId="1126"/>
    <cellStyle name="Percent 4" xfId="566"/>
    <cellStyle name="Percent 4 2" xfId="903"/>
    <cellStyle name="Percent 4 3" xfId="838"/>
    <cellStyle name="Percent 4 4" xfId="1018"/>
    <cellStyle name="Percent 4 4 2" xfId="1409"/>
    <cellStyle name="Percent 4 4 2 2" xfId="2179"/>
    <cellStyle name="Percent 4 4 3" xfId="1677"/>
    <cellStyle name="Percent 4 4 3 2" xfId="2412"/>
    <cellStyle name="Percent 4 4 4" xfId="1844"/>
    <cellStyle name="Percent 4 4 5" xfId="2660"/>
    <cellStyle name="Percent 4 5" xfId="1408"/>
    <cellStyle name="Percent 4 5 2" xfId="2178"/>
    <cellStyle name="Percent 4 6" xfId="1676"/>
    <cellStyle name="Percent 4 6 2" xfId="2411"/>
    <cellStyle name="Percent 4 7" xfId="1731"/>
    <cellStyle name="Percent 4 8" xfId="2659"/>
    <cellStyle name="Percent 5" xfId="575"/>
    <cellStyle name="Percent 5 2" xfId="904"/>
    <cellStyle name="Percent 5 3" xfId="839"/>
    <cellStyle name="Percent 5 4" xfId="1027"/>
    <cellStyle name="Percent 5 4 2" xfId="1411"/>
    <cellStyle name="Percent 5 4 2 2" xfId="2181"/>
    <cellStyle name="Percent 5 4 3" xfId="1679"/>
    <cellStyle name="Percent 5 4 3 2" xfId="2414"/>
    <cellStyle name="Percent 5 4 4" xfId="1853"/>
    <cellStyle name="Percent 5 4 5" xfId="2662"/>
    <cellStyle name="Percent 5 5" xfId="1410"/>
    <cellStyle name="Percent 5 5 2" xfId="2180"/>
    <cellStyle name="Percent 5 6" xfId="1678"/>
    <cellStyle name="Percent 5 6 2" xfId="2413"/>
    <cellStyle name="Percent 5 7" xfId="1740"/>
    <cellStyle name="Percent 5 8" xfId="2661"/>
    <cellStyle name="Percent 6" xfId="567"/>
    <cellStyle name="Percent 6 2" xfId="905"/>
    <cellStyle name="Percent 6 3" xfId="840"/>
    <cellStyle name="Percent 6 4" xfId="1019"/>
    <cellStyle name="Percent 6 4 2" xfId="1413"/>
    <cellStyle name="Percent 6 4 2 2" xfId="2183"/>
    <cellStyle name="Percent 6 4 3" xfId="1681"/>
    <cellStyle name="Percent 6 4 3 2" xfId="2416"/>
    <cellStyle name="Percent 6 4 4" xfId="1845"/>
    <cellStyle name="Percent 6 4 5" xfId="2664"/>
    <cellStyle name="Percent 6 5" xfId="1412"/>
    <cellStyle name="Percent 6 5 2" xfId="2182"/>
    <cellStyle name="Percent 6 6" xfId="1680"/>
    <cellStyle name="Percent 6 6 2" xfId="2415"/>
    <cellStyle name="Percent 6 7" xfId="1732"/>
    <cellStyle name="Percent 6 8" xfId="2663"/>
    <cellStyle name="Percent 7" xfId="576"/>
    <cellStyle name="Percent 7 2" xfId="906"/>
    <cellStyle name="Percent 7 3" xfId="841"/>
    <cellStyle name="Percent 7 4" xfId="1028"/>
    <cellStyle name="Percent 7 4 2" xfId="1415"/>
    <cellStyle name="Percent 7 4 2 2" xfId="2185"/>
    <cellStyle name="Percent 7 4 3" xfId="1683"/>
    <cellStyle name="Percent 7 4 3 2" xfId="2418"/>
    <cellStyle name="Percent 7 4 4" xfId="1854"/>
    <cellStyle name="Percent 7 4 5" xfId="2666"/>
    <cellStyle name="Percent 7 5" xfId="1414"/>
    <cellStyle name="Percent 7 5 2" xfId="2184"/>
    <cellStyle name="Percent 7 6" xfId="1682"/>
    <cellStyle name="Percent 7 6 2" xfId="2417"/>
    <cellStyle name="Percent 7 7" xfId="1741"/>
    <cellStyle name="Percent 7 8" xfId="2665"/>
    <cellStyle name="Percent 8" xfId="568"/>
    <cellStyle name="Percent 8 2" xfId="907"/>
    <cellStyle name="Percent 8 3" xfId="842"/>
    <cellStyle name="Percent 8 4" xfId="1020"/>
    <cellStyle name="Percent 8 4 2" xfId="1417"/>
    <cellStyle name="Percent 8 4 2 2" xfId="2187"/>
    <cellStyle name="Percent 8 4 3" xfId="1685"/>
    <cellStyle name="Percent 8 4 3 2" xfId="2420"/>
    <cellStyle name="Percent 8 4 4" xfId="1846"/>
    <cellStyle name="Percent 8 4 5" xfId="2668"/>
    <cellStyle name="Percent 8 5" xfId="1416"/>
    <cellStyle name="Percent 8 5 2" xfId="2186"/>
    <cellStyle name="Percent 8 6" xfId="1684"/>
    <cellStyle name="Percent 8 6 2" xfId="2419"/>
    <cellStyle name="Percent 8 7" xfId="1733"/>
    <cellStyle name="Percent 8 8" xfId="2667"/>
    <cellStyle name="Percent 9" xfId="578"/>
    <cellStyle name="Percent 9 2" xfId="908"/>
    <cellStyle name="Percent 9 3" xfId="843"/>
    <cellStyle name="Percent 9 4" xfId="1030"/>
    <cellStyle name="Percent 9 4 2" xfId="1419"/>
    <cellStyle name="Percent 9 4 2 2" xfId="2189"/>
    <cellStyle name="Percent 9 4 3" xfId="1687"/>
    <cellStyle name="Percent 9 4 3 2" xfId="2422"/>
    <cellStyle name="Percent 9 4 4" xfId="1856"/>
    <cellStyle name="Percent 9 4 5" xfId="2670"/>
    <cellStyle name="Percent 9 5" xfId="1418"/>
    <cellStyle name="Percent 9 5 2" xfId="2188"/>
    <cellStyle name="Percent 9 6" xfId="1686"/>
    <cellStyle name="Percent 9 6 2" xfId="2421"/>
    <cellStyle name="Percent 9 7" xfId="1743"/>
    <cellStyle name="Percent 9 8" xfId="2669"/>
    <cellStyle name="Percent[0]" xfId="339"/>
    <cellStyle name="Percent[2]" xfId="340"/>
    <cellStyle name="Porcentaje 2" xfId="461"/>
    <cellStyle name="Porcentaje 3" xfId="462"/>
    <cellStyle name="Porcentaje 4" xfId="463"/>
    <cellStyle name="Porcentaje 5" xfId="460"/>
    <cellStyle name="Porcentaje 5 2" xfId="1014"/>
    <cellStyle name="Porcentaje 5 2 2" xfId="1421"/>
    <cellStyle name="Porcentaje 5 2 2 2" xfId="2191"/>
    <cellStyle name="Porcentaje 5 2 3" xfId="1689"/>
    <cellStyle name="Porcentaje 5 2 3 2" xfId="2424"/>
    <cellStyle name="Porcentaje 5 2 4" xfId="1840"/>
    <cellStyle name="Porcentaje 5 2 5" xfId="2672"/>
    <cellStyle name="Porcentaje 5 3" xfId="1420"/>
    <cellStyle name="Porcentaje 5 3 2" xfId="2190"/>
    <cellStyle name="Porcentaje 5 4" xfId="1688"/>
    <cellStyle name="Porcentaje 5 4 2" xfId="2423"/>
    <cellStyle name="Porcentaje 5 5" xfId="1727"/>
    <cellStyle name="Porcentaje 5 6" xfId="2671"/>
    <cellStyle name="Porcentual 2" xfId="848"/>
    <cellStyle name="Porcentual 3" xfId="849"/>
    <cellStyle name="PrePop Currency (0)" xfId="342"/>
    <cellStyle name="PrePop Currency (0) 2" xfId="464"/>
    <cellStyle name="PrePop Currency (2)" xfId="343"/>
    <cellStyle name="PrePop Units (0)" xfId="344"/>
    <cellStyle name="PrePop Units (0) 2" xfId="465"/>
    <cellStyle name="PrePop Units (1)" xfId="345"/>
    <cellStyle name="PrePop Units (2)" xfId="346"/>
    <cellStyle name="Prozent 2" xfId="24"/>
    <cellStyle name="Prozent 3" xfId="341"/>
    <cellStyle name="PSChar" xfId="347"/>
    <cellStyle name="PSDate" xfId="348"/>
    <cellStyle name="PSDec" xfId="349"/>
    <cellStyle name="PSHeading" xfId="350"/>
    <cellStyle name="PSInt" xfId="351"/>
    <cellStyle name="PSSpacer" xfId="352"/>
    <cellStyle name="Salida" xfId="989"/>
    <cellStyle name="shade" xfId="353"/>
    <cellStyle name="Standard" xfId="0" builtinId="0"/>
    <cellStyle name="Standard 2" xfId="8"/>
    <cellStyle name="STANDARD 2 10" xfId="1425"/>
    <cellStyle name="Standard 2 11" xfId="1189"/>
    <cellStyle name="Standard 2 12" xfId="1439"/>
    <cellStyle name="Standard 2 13" xfId="1193"/>
    <cellStyle name="Standard 2 14" xfId="1443"/>
    <cellStyle name="Standard 2 15" xfId="1302"/>
    <cellStyle name="Standard 2 16" xfId="1446"/>
    <cellStyle name="Standard 2 17" xfId="1303"/>
    <cellStyle name="Standard 2 18" xfId="1453"/>
    <cellStyle name="Standard 2 19" xfId="1459"/>
    <cellStyle name="Standard 2 2" xfId="9"/>
    <cellStyle name="Standard 2 2 2" xfId="850"/>
    <cellStyle name="Standard 2 20" xfId="1698"/>
    <cellStyle name="Standard 2 21" xfId="1449"/>
    <cellStyle name="Standard 2 22" xfId="1701"/>
    <cellStyle name="Standard 2 23" xfId="1456"/>
    <cellStyle name="Standard 2 24" xfId="1704"/>
    <cellStyle name="Standard 2 25" xfId="1458"/>
    <cellStyle name="Standard 2 26" xfId="2436"/>
    <cellStyle name="Standard 2 27" xfId="2442"/>
    <cellStyle name="Standard 2 28" xfId="2681"/>
    <cellStyle name="Standard 2 29" xfId="2435"/>
    <cellStyle name="Standard 2 3" xfId="10"/>
    <cellStyle name="STANDARD 2 3 2" xfId="1428"/>
    <cellStyle name="Standard 2 30" xfId="2684"/>
    <cellStyle name="Standard 2 31" xfId="2439"/>
    <cellStyle name="Standard 2 32" xfId="2687"/>
    <cellStyle name="Standard 2 33" xfId="2441"/>
    <cellStyle name="Standard 2 34" xfId="2690"/>
    <cellStyle name="STANDARD 2 35" xfId="1128"/>
    <cellStyle name="STANDARD 2 4" xfId="466"/>
    <cellStyle name="STANDARD 2 5" xfId="1429"/>
    <cellStyle name="STANDARD 2 6" xfId="1424"/>
    <cellStyle name="STANDARD 2 7" xfId="1433"/>
    <cellStyle name="STANDARD 2 8" xfId="1426"/>
    <cellStyle name="STANDARD 2 9" xfId="1434"/>
    <cellStyle name="Standard 3" xfId="11"/>
    <cellStyle name="Standard 4" xfId="12"/>
    <cellStyle name="STANDARD 4 2" xfId="354"/>
    <cellStyle name="Standard 5" xfId="13"/>
    <cellStyle name="Standard 5 2" xfId="646"/>
    <cellStyle name="Standard 5 2 2" xfId="30"/>
    <cellStyle name="Standard 6" xfId="14"/>
    <cellStyle name="Standard 7" xfId="15"/>
    <cellStyle name="Standard 8" xfId="22"/>
    <cellStyle name="Standard 8 2" xfId="34"/>
    <cellStyle name="Style 1" xfId="844"/>
    <cellStyle name="subhead" xfId="355"/>
    <cellStyle name="Text Indent A" xfId="356"/>
    <cellStyle name="Text Indent B" xfId="357"/>
    <cellStyle name="Text Indent C" xfId="358"/>
    <cellStyle name="Texto de advertencia" xfId="991"/>
    <cellStyle name="Texto explicativo" xfId="992"/>
    <cellStyle name="Title 2" xfId="993"/>
    <cellStyle name="Título" xfId="994"/>
    <cellStyle name="Título 1" xfId="995"/>
    <cellStyle name="Título 2" xfId="996"/>
    <cellStyle name="Título 3" xfId="997"/>
    <cellStyle name="Total 2" xfId="467"/>
    <cellStyle name="Total 2 2" xfId="909"/>
    <cellStyle name="Total 3" xfId="998"/>
    <cellStyle name="Total 4" xfId="1011"/>
    <cellStyle name="Währung" xfId="21" builtinId="4"/>
    <cellStyle name="Währung 2" xfId="16"/>
    <cellStyle name="Währung 2 2" xfId="17"/>
    <cellStyle name="Währung 2 2 2" xfId="32"/>
    <cellStyle name="Währung 2 3" xfId="2695"/>
    <cellStyle name="Währung 3" xfId="18"/>
    <cellStyle name="Währung 3 2" xfId="33"/>
    <cellStyle name="Währung 4" xfId="19"/>
    <cellStyle name="Währung 4 2" xfId="2696"/>
    <cellStyle name="Währung 5" xfId="29"/>
    <cellStyle name="Warning Text 2" xfId="999"/>
    <cellStyle name="똿뗦먛귟 [0.00]_PRODUCT DETAIL Q1" xfId="360"/>
    <cellStyle name="똿뗦먛귟_PRODUCT DETAIL Q1" xfId="361"/>
    <cellStyle name="명조" xfId="362"/>
    <cellStyle name="믅됞 [0.00]_PRODUCT DETAIL Q1" xfId="363"/>
    <cellStyle name="믅됞_PRODUCT DETAIL Q1" xfId="364"/>
    <cellStyle name="뷭?_!!!GO" xfId="365"/>
    <cellStyle name="전용" xfId="366"/>
    <cellStyle name="콤마 [0]_ EO원가통보서 " xfId="367"/>
    <cellStyle name="콤마_ EO원가통보서 " xfId="368"/>
    <cellStyle name="표준_공법비교" xfId="369"/>
  </cellStyles>
  <dxfs count="316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rgb="FFF2F2F2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>
          <bgColor rgb="FFF2F2F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/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>
          <bgColor rgb="FFF2F2F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/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rgb="FFF2F2F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>
          <bgColor rgb="FFF2F2F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/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rgb="FFF2F2F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rgb="FFF2F2F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rgb="FFF2F2F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/>
      </fill>
    </dxf>
    <dxf>
      <fill>
        <patternFill patternType="lightUp">
          <bgColor rgb="FFF2F2F2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>
          <bgColor rgb="FFF2F2F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/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>
          <bgColor rgb="FFF2F2F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/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>
          <bgColor rgb="FFF2F2F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/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>
          <bgColor rgb="FFF2F2F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/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/>
      </fill>
    </dxf>
    <dxf>
      <fill>
        <patternFill patternType="lightUp">
          <bgColor rgb="FFF2F2F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/>
      </fill>
    </dxf>
    <dxf>
      <fill>
        <patternFill patternType="lightUp">
          <bgColor theme="0" tint="-4.9989318521683403E-2"/>
        </patternFill>
      </fill>
    </dxf>
    <dxf>
      <fill>
        <patternFill patternType="lightUp"/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rgb="FFF2F2F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rgb="FFF2F2F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rgb="FFF2F2F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rgb="FFF2F2F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rgb="FFF2F2F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rgb="FFF2F2F2"/>
        </patternFill>
      </fill>
    </dxf>
    <dxf>
      <fill>
        <patternFill patternType="lightUp">
          <bgColor rgb="FFF2F2F2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>
          <bgColor rgb="FFF2F2F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/>
      </fill>
    </dxf>
    <dxf>
      <fill>
        <patternFill patternType="lightUp">
          <bgColor rgb="FFF2F2F2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>
          <bgColor rgb="FFF2F2F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/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border>
        <top style="medium">
          <color indexed="64"/>
        </top>
        <bottom style="medium">
          <color indexed="64"/>
        </bottom>
      </border>
    </dxf>
    <dxf>
      <numFmt numFmtId="165" formatCode="0.000"/>
      <fill>
        <patternFill patternType="solid">
          <fgColor indexed="64"/>
          <bgColor rgb="FFF0F0F0"/>
        </patternFill>
      </fill>
    </dxf>
    <dxf>
      <border>
        <top style="medium">
          <color indexed="64"/>
        </top>
        <bottom style="medium">
          <color indexed="64"/>
        </bottom>
      </border>
    </dxf>
    <dxf>
      <fill>
        <patternFill patternType="none">
          <bgColor indexed="65"/>
        </patternFill>
      </fill>
    </dxf>
    <dxf>
      <border>
        <top style="medium">
          <color indexed="64"/>
        </top>
        <bottom style="medium">
          <color indexed="64"/>
        </bottom>
      </border>
    </dxf>
    <dxf>
      <font>
        <name val="BMW Group Light"/>
        <scheme val="none"/>
      </font>
    </dxf>
    <dxf>
      <fill>
        <patternFill>
          <bgColor rgb="FFF0F0F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E9E9FF"/>
        </patternFill>
      </fill>
    </dxf>
    <dxf>
      <fill>
        <patternFill>
          <bgColor rgb="FFE9E9FF"/>
        </patternFill>
      </fill>
    </dxf>
    <dxf>
      <border>
        <left style="thin">
          <color auto="1"/>
        </left>
        <right style="thin">
          <color auto="1"/>
        </right>
        <top style="medium">
          <color auto="1"/>
        </top>
        <vertical style="thin">
          <color auto="1"/>
        </vertical>
        <horizontal style="thin">
          <color auto="1"/>
        </horizontal>
      </border>
    </dxf>
  </dxfs>
  <tableStyles count="3" defaultTableStyle="TableStyleMedium9" defaultPivotStyle="PivotStyleLight16">
    <tableStyle name="PivotTable-Format 1" table="0" count="3">
      <tableStyleElement type="wholeTable" dxfId="315"/>
      <tableStyleElement type="firstColumn" dxfId="314"/>
      <tableStyleElement type="firstColumnStripe" dxfId="313"/>
    </tableStyle>
    <tableStyle name="PivotTable-Format 2" table="0" count="1">
      <tableStyleElement type="wholeTable" dxfId="312"/>
    </tableStyle>
    <tableStyle name="PivotTable-Format 3" table="0" count="1">
      <tableStyleElement type="wholeTable" dxfId="311"/>
    </tableStyle>
  </tableStyles>
  <colors>
    <mruColors>
      <color rgb="FF00FF99"/>
      <color rgb="FFF2F2F2"/>
      <color rgb="FFFF00FF"/>
      <color rgb="FFF0F0F0"/>
      <color rgb="FF0000FF"/>
      <color rgb="FFFFFFCC"/>
      <color rgb="FFFF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eone.grupoantolin.com/Documents%20and%20Settings/USIAM0193/My%20Documents/Book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MZ-data\MZ-3_all\08_Abteilungen\30_MZ-30_zugriffsbeschraenkt\MZ-302\02_Methoden\01_Kostenmodelle\10_Down_Load\Updates\160805_Inforeiter\English\DOK_160817_Quotation%20Analysis%20Form%20LC%20QAF_v8.0.11.01_e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08_Abteilungen\30_MZ-30_zugriffsbeschraenkt\MZ-302\02_Methoden\01_Kostenmodelle\10_Down_Load\Updates\160805_Inforeiter\Deutsch\DOK_160831_Logistik%20Analyse%20Form%20LAF_6.03.01_d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unsfil01\publicdeu\ABLAGE\Anfragen%20Forward%20Sourcing\F%20VW%2002%2038091%20Mittelkonsole%20VW%20359\heutige%20Lieferbeziehungen%20mit%20St&#252;cklist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unsfil01\publicdeu\TEMP\INET\OLK81\TEMP\INET\OLKB0\ABTEILUN\CENTERA4\FMUELLER\VGZEIT\KALKVGZ\&#196;A_BEW9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unsfil01\publicdeu\TEMP\INET\OLK81\TEMP\INET\OLKB0\gasexport\F_VW_01_344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Users\qxb4516\AppData\Local\Microsoft\Windows\Temporary%20Internet%20Files\Content.Outlook\3TTEVHZZ\KON_111005_SBM_Inventarisieru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기안지"/>
      <sheetName val="#REF"/>
      <sheetName val="TOTAL"/>
      <sheetName val="FO-BO-ER"/>
      <sheetName val="차수"/>
      <sheetName val="사구"/>
      <sheetName val="BASF"/>
      <sheetName val="Tooling Cost (2)"/>
      <sheetName val="Book1"/>
      <sheetName val="FACTORS"/>
      <sheetName val="Tooling Assemb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"/>
      <sheetName val="Summary"/>
      <sheetName val="Local Material"/>
      <sheetName val="Imported Material"/>
      <sheetName val="Raw Material"/>
      <sheetName val="Substantial Manufacturing Costs"/>
      <sheetName val="Other Manufacturing Costs"/>
      <sheetName val="Substantial SBM-SEKOF-FWZ"/>
      <sheetName val="Other SBM-SEKOF-FWZ"/>
      <sheetName val="Assumptions sheet"/>
      <sheetName val="Assumptions sheet SBM"/>
      <sheetName val="SBM inventory"/>
      <sheetName val="Document Control"/>
      <sheetName val="Document Control_1"/>
    </sheetNames>
    <sheetDataSet>
      <sheetData sheetId="0"/>
      <sheetData sheetId="1">
        <row r="37">
          <cell r="C37" t="str">
            <v>CNY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8">
          <cell r="B8" t="str">
            <v>AL01</v>
          </cell>
          <cell r="E8" t="str">
            <v>EUR</v>
          </cell>
          <cell r="H8" t="str">
            <v>EUR</v>
          </cell>
          <cell r="K8" t="str">
            <v>Egypt</v>
          </cell>
          <cell r="W8" t="str">
            <v>Unit_(purchased_part)</v>
          </cell>
          <cell r="Y8" t="str">
            <v>yes</v>
          </cell>
          <cell r="AA8" t="str">
            <v>SBM</v>
          </cell>
        </row>
        <row r="9">
          <cell r="B9" t="str">
            <v>AL02</v>
          </cell>
          <cell r="E9" t="str">
            <v>USD</v>
          </cell>
          <cell r="H9" t="str">
            <v>USD</v>
          </cell>
          <cell r="K9" t="str">
            <v>Albania</v>
          </cell>
          <cell r="W9" t="str">
            <v>kg</v>
          </cell>
          <cell r="Y9" t="str">
            <v>no</v>
          </cell>
          <cell r="AA9" t="str">
            <v>SEKOF</v>
          </cell>
        </row>
        <row r="10">
          <cell r="B10" t="str">
            <v>AL03</v>
          </cell>
          <cell r="E10" t="str">
            <v>GBP</v>
          </cell>
          <cell r="H10" t="str">
            <v>GBP</v>
          </cell>
          <cell r="K10" t="str">
            <v>Argentina</v>
          </cell>
          <cell r="W10" t="str">
            <v>g</v>
          </cell>
          <cell r="AA10" t="str">
            <v>Subsequent_tool</v>
          </cell>
        </row>
        <row r="11">
          <cell r="B11" t="str">
            <v>AL04</v>
          </cell>
          <cell r="E11" t="str">
            <v>CNY</v>
          </cell>
          <cell r="H11" t="str">
            <v>CNY</v>
          </cell>
          <cell r="K11" t="str">
            <v>Australia</v>
          </cell>
          <cell r="W11" t="str">
            <v>m³</v>
          </cell>
          <cell r="AA11" t="str">
            <v>Tool_maintenance</v>
          </cell>
        </row>
        <row r="12">
          <cell r="B12" t="str">
            <v>KU01</v>
          </cell>
          <cell r="E12" t="str">
            <v>ARS</v>
          </cell>
          <cell r="H12" t="str">
            <v>ALL</v>
          </cell>
          <cell r="K12" t="str">
            <v>Bangladesh</v>
          </cell>
          <cell r="W12" t="str">
            <v>m²</v>
          </cell>
        </row>
        <row r="13">
          <cell r="B13" t="str">
            <v>KU02</v>
          </cell>
          <cell r="E13" t="str">
            <v>AUD</v>
          </cell>
          <cell r="H13" t="str">
            <v>AED</v>
          </cell>
          <cell r="K13" t="str">
            <v>Belgium</v>
          </cell>
          <cell r="W13" t="str">
            <v>m</v>
          </cell>
        </row>
        <row r="14">
          <cell r="B14" t="str">
            <v>KU03</v>
          </cell>
          <cell r="E14" t="str">
            <v>BGN</v>
          </cell>
          <cell r="H14" t="str">
            <v>ARS</v>
          </cell>
          <cell r="K14" t="str">
            <v>Bosnia and Herzegovina</v>
          </cell>
          <cell r="W14" t="str">
            <v>mm</v>
          </cell>
        </row>
        <row r="15">
          <cell r="B15" t="str">
            <v>KU04</v>
          </cell>
          <cell r="E15" t="str">
            <v>BRL</v>
          </cell>
          <cell r="H15" t="str">
            <v>AUD</v>
          </cell>
          <cell r="K15" t="str">
            <v>Brazil</v>
          </cell>
          <cell r="W15" t="str">
            <v>l</v>
          </cell>
        </row>
        <row r="16">
          <cell r="B16" t="str">
            <v>KU05</v>
          </cell>
          <cell r="E16" t="str">
            <v>CAD</v>
          </cell>
          <cell r="H16" t="str">
            <v>BAM</v>
          </cell>
          <cell r="K16" t="str">
            <v>Bulgaria</v>
          </cell>
          <cell r="W16" t="str">
            <v>Premium_(kg)</v>
          </cell>
        </row>
        <row r="17">
          <cell r="B17" t="str">
            <v>KU06</v>
          </cell>
          <cell r="E17" t="str">
            <v>CHF</v>
          </cell>
          <cell r="H17" t="str">
            <v>BDT</v>
          </cell>
          <cell r="K17" t="str">
            <v>China</v>
          </cell>
          <cell r="W17" t="str">
            <v>lb</v>
          </cell>
        </row>
        <row r="18">
          <cell r="B18" t="str">
            <v>KU07</v>
          </cell>
          <cell r="E18" t="str">
            <v>CZK</v>
          </cell>
          <cell r="H18" t="str">
            <v>BGN</v>
          </cell>
          <cell r="K18" t="str">
            <v>Denmark</v>
          </cell>
          <cell r="W18" t="str">
            <v>oz</v>
          </cell>
        </row>
        <row r="19">
          <cell r="B19" t="str">
            <v>KU08</v>
          </cell>
          <cell r="E19" t="str">
            <v>DKK</v>
          </cell>
          <cell r="H19" t="str">
            <v>BRL</v>
          </cell>
          <cell r="K19" t="str">
            <v>Germany</v>
          </cell>
          <cell r="W19" t="str">
            <v>yd</v>
          </cell>
        </row>
        <row r="20">
          <cell r="B20" t="str">
            <v>KU09</v>
          </cell>
          <cell r="E20" t="str">
            <v>EGP</v>
          </cell>
          <cell r="H20" t="str">
            <v>BYR</v>
          </cell>
          <cell r="K20" t="str">
            <v>Dubai</v>
          </cell>
          <cell r="W20" t="str">
            <v>ft</v>
          </cell>
        </row>
        <row r="21">
          <cell r="B21" t="str">
            <v>KU10</v>
          </cell>
          <cell r="E21" t="str">
            <v>HKD</v>
          </cell>
          <cell r="H21" t="str">
            <v>CAD</v>
          </cell>
          <cell r="K21" t="str">
            <v>Estonia</v>
          </cell>
          <cell r="W21" t="str">
            <v>in</v>
          </cell>
        </row>
        <row r="22">
          <cell r="B22" t="str">
            <v>KU11</v>
          </cell>
          <cell r="E22" t="str">
            <v>HUF</v>
          </cell>
          <cell r="H22" t="str">
            <v>CHF</v>
          </cell>
          <cell r="K22" t="str">
            <v>Finnland</v>
          </cell>
          <cell r="W22" t="str">
            <v>sq.yd.</v>
          </cell>
        </row>
        <row r="23">
          <cell r="B23" t="str">
            <v>KU12</v>
          </cell>
          <cell r="E23" t="str">
            <v>IDR</v>
          </cell>
          <cell r="H23" t="str">
            <v>CZK</v>
          </cell>
          <cell r="K23" t="str">
            <v>France</v>
          </cell>
          <cell r="W23" t="str">
            <v>sq.ft.</v>
          </cell>
        </row>
        <row r="24">
          <cell r="B24" t="str">
            <v>KU13</v>
          </cell>
          <cell r="E24" t="str">
            <v>INR</v>
          </cell>
          <cell r="H24" t="str">
            <v>DKK</v>
          </cell>
          <cell r="K24" t="str">
            <v>Greece</v>
          </cell>
          <cell r="W24" t="str">
            <v>sq.in.</v>
          </cell>
        </row>
        <row r="25">
          <cell r="B25" t="str">
            <v>KU14</v>
          </cell>
          <cell r="E25" t="str">
            <v>JPY</v>
          </cell>
          <cell r="H25" t="str">
            <v>EGP</v>
          </cell>
          <cell r="K25" t="str">
            <v>Great Britain</v>
          </cell>
          <cell r="W25" t="str">
            <v>cu.yd.</v>
          </cell>
        </row>
        <row r="26">
          <cell r="B26" t="str">
            <v>KU15</v>
          </cell>
          <cell r="E26" t="str">
            <v>KRW</v>
          </cell>
          <cell r="H26" t="str">
            <v>HKD</v>
          </cell>
          <cell r="K26" t="str">
            <v>India</v>
          </cell>
          <cell r="W26" t="str">
            <v>cu.ft.</v>
          </cell>
        </row>
        <row r="27">
          <cell r="B27" t="str">
            <v>KU99</v>
          </cell>
          <cell r="E27" t="str">
            <v>MXN</v>
          </cell>
          <cell r="H27" t="str">
            <v>HRK</v>
          </cell>
          <cell r="K27" t="str">
            <v>Indonesia</v>
          </cell>
          <cell r="W27" t="str">
            <v>cu.in.</v>
          </cell>
        </row>
        <row r="28">
          <cell r="B28" t="str">
            <v>SO01</v>
          </cell>
          <cell r="E28" t="str">
            <v>MYR</v>
          </cell>
          <cell r="H28" t="str">
            <v>HUF</v>
          </cell>
          <cell r="K28" t="str">
            <v>Iran</v>
          </cell>
        </row>
        <row r="29">
          <cell r="B29" t="str">
            <v>SO02</v>
          </cell>
          <cell r="E29" t="str">
            <v>NOK</v>
          </cell>
          <cell r="H29" t="str">
            <v>IDR</v>
          </cell>
          <cell r="K29" t="str">
            <v>Ireland</v>
          </cell>
        </row>
        <row r="30">
          <cell r="B30" t="str">
            <v>SO03</v>
          </cell>
          <cell r="E30" t="str">
            <v>PHP</v>
          </cell>
          <cell r="H30" t="str">
            <v>ILS</v>
          </cell>
          <cell r="K30" t="str">
            <v>Iceland</v>
          </cell>
        </row>
        <row r="31">
          <cell r="B31" t="str">
            <v>SO04</v>
          </cell>
          <cell r="E31" t="str">
            <v>PLN</v>
          </cell>
          <cell r="H31" t="str">
            <v>INR</v>
          </cell>
          <cell r="K31" t="str">
            <v>Israel</v>
          </cell>
        </row>
        <row r="32">
          <cell r="B32" t="str">
            <v>SO05</v>
          </cell>
          <cell r="E32" t="str">
            <v>RON</v>
          </cell>
          <cell r="H32" t="str">
            <v>IRR</v>
          </cell>
          <cell r="K32" t="str">
            <v>Italy</v>
          </cell>
        </row>
        <row r="33">
          <cell r="B33" t="str">
            <v>SO06</v>
          </cell>
          <cell r="E33" t="str">
            <v>RUB</v>
          </cell>
          <cell r="H33" t="str">
            <v>ISK</v>
          </cell>
          <cell r="K33" t="str">
            <v>Japan</v>
          </cell>
        </row>
        <row r="34">
          <cell r="B34" t="str">
            <v>SO07</v>
          </cell>
          <cell r="E34" t="str">
            <v>SAR</v>
          </cell>
          <cell r="H34" t="str">
            <v>JPY</v>
          </cell>
          <cell r="K34" t="str">
            <v>Cambodia</v>
          </cell>
        </row>
        <row r="35">
          <cell r="B35" t="str">
            <v>SO08</v>
          </cell>
          <cell r="E35" t="str">
            <v>SEK</v>
          </cell>
          <cell r="H35" t="str">
            <v>KHR</v>
          </cell>
          <cell r="K35" t="str">
            <v>Canada</v>
          </cell>
        </row>
        <row r="36">
          <cell r="B36" t="str">
            <v>SO09</v>
          </cell>
          <cell r="E36" t="str">
            <v>SGD</v>
          </cell>
          <cell r="H36" t="str">
            <v>KRW</v>
          </cell>
          <cell r="K36" t="str">
            <v>Croatia</v>
          </cell>
        </row>
        <row r="37">
          <cell r="B37" t="str">
            <v>SO20</v>
          </cell>
          <cell r="E37" t="str">
            <v>THB</v>
          </cell>
          <cell r="H37" t="str">
            <v>LTL</v>
          </cell>
          <cell r="K37" t="str">
            <v>Latvia</v>
          </cell>
        </row>
        <row r="38">
          <cell r="B38" t="str">
            <v>SO23</v>
          </cell>
          <cell r="E38" t="str">
            <v>TRY</v>
          </cell>
          <cell r="H38" t="str">
            <v>LVL</v>
          </cell>
          <cell r="K38" t="str">
            <v>Liechtenstein</v>
          </cell>
        </row>
        <row r="39">
          <cell r="B39" t="str">
            <v>SO24</v>
          </cell>
          <cell r="E39" t="str">
            <v>TWD</v>
          </cell>
          <cell r="H39" t="str">
            <v>MAD</v>
          </cell>
          <cell r="K39" t="str">
            <v>Lithuania</v>
          </cell>
        </row>
        <row r="40">
          <cell r="B40" t="str">
            <v>SO30</v>
          </cell>
          <cell r="E40" t="str">
            <v>ZAR</v>
          </cell>
          <cell r="H40" t="str">
            <v>MDL</v>
          </cell>
          <cell r="K40" t="str">
            <v>Luxembourg</v>
          </cell>
        </row>
        <row r="41">
          <cell r="B41" t="str">
            <v>SO31</v>
          </cell>
          <cell r="H41" t="str">
            <v>MKD</v>
          </cell>
          <cell r="K41" t="str">
            <v>Malaysia</v>
          </cell>
        </row>
        <row r="42">
          <cell r="B42" t="str">
            <v>SO99</v>
          </cell>
          <cell r="H42" t="str">
            <v>MXN</v>
          </cell>
          <cell r="K42" t="str">
            <v>Malta</v>
          </cell>
        </row>
        <row r="43">
          <cell r="B43" t="str">
            <v>ST01</v>
          </cell>
          <cell r="H43" t="str">
            <v>MYR</v>
          </cell>
          <cell r="K43" t="str">
            <v>Morocco</v>
          </cell>
        </row>
        <row r="44">
          <cell r="B44" t="str">
            <v>ST02</v>
          </cell>
          <cell r="H44" t="str">
            <v>NOK</v>
          </cell>
          <cell r="K44" t="str">
            <v>Macedonia</v>
          </cell>
        </row>
        <row r="45">
          <cell r="B45" t="str">
            <v>ST03</v>
          </cell>
          <cell r="H45" t="str">
            <v>NZD</v>
          </cell>
          <cell r="K45" t="str">
            <v>Mexico</v>
          </cell>
        </row>
        <row r="46">
          <cell r="B46" t="str">
            <v>ST04</v>
          </cell>
          <cell r="H46" t="str">
            <v>PHP</v>
          </cell>
          <cell r="K46" t="str">
            <v>Moldova</v>
          </cell>
        </row>
        <row r="47">
          <cell r="B47" t="str">
            <v>ST05</v>
          </cell>
          <cell r="H47" t="str">
            <v>PKR</v>
          </cell>
          <cell r="K47" t="str">
            <v>Monaco</v>
          </cell>
        </row>
        <row r="48">
          <cell r="B48" t="str">
            <v>ST06</v>
          </cell>
          <cell r="H48" t="str">
            <v>PLN</v>
          </cell>
          <cell r="K48" t="str">
            <v>Montenegro</v>
          </cell>
        </row>
        <row r="49">
          <cell r="B49" t="str">
            <v>ST07</v>
          </cell>
          <cell r="H49" t="str">
            <v>RON</v>
          </cell>
          <cell r="K49" t="str">
            <v>New Zealand</v>
          </cell>
        </row>
        <row r="50">
          <cell r="B50" t="str">
            <v>ST08</v>
          </cell>
          <cell r="H50" t="str">
            <v>RSD</v>
          </cell>
          <cell r="K50" t="str">
            <v>Netherlands</v>
          </cell>
        </row>
        <row r="51">
          <cell r="B51" t="str">
            <v>ST09</v>
          </cell>
          <cell r="H51" t="str">
            <v>RUB</v>
          </cell>
          <cell r="K51" t="str">
            <v>Norway</v>
          </cell>
        </row>
        <row r="52">
          <cell r="B52" t="str">
            <v>ST10</v>
          </cell>
          <cell r="H52" t="str">
            <v>SAR</v>
          </cell>
          <cell r="K52" t="str">
            <v>Austria</v>
          </cell>
        </row>
        <row r="53">
          <cell r="B53" t="str">
            <v>ST11</v>
          </cell>
          <cell r="H53" t="str">
            <v>SEK</v>
          </cell>
          <cell r="K53" t="str">
            <v>Pakistan</v>
          </cell>
        </row>
        <row r="54">
          <cell r="B54" t="str">
            <v>ST12</v>
          </cell>
          <cell r="H54" t="str">
            <v>SGD</v>
          </cell>
          <cell r="K54" t="str">
            <v>Philippines</v>
          </cell>
        </row>
        <row r="55">
          <cell r="B55" t="str">
            <v>ST30</v>
          </cell>
          <cell r="H55" t="str">
            <v>THB</v>
          </cell>
          <cell r="K55" t="str">
            <v>Poland</v>
          </cell>
        </row>
        <row r="56">
          <cell r="B56" t="str">
            <v>LZ</v>
          </cell>
          <cell r="H56" t="str">
            <v>TND</v>
          </cell>
          <cell r="K56" t="str">
            <v>Portugal</v>
          </cell>
        </row>
        <row r="57">
          <cell r="H57" t="str">
            <v>TRY</v>
          </cell>
          <cell r="K57" t="str">
            <v>Romania</v>
          </cell>
        </row>
        <row r="58">
          <cell r="H58" t="str">
            <v>TWD</v>
          </cell>
          <cell r="K58" t="str">
            <v>Russia</v>
          </cell>
        </row>
        <row r="59">
          <cell r="H59" t="str">
            <v>UAH</v>
          </cell>
          <cell r="K59" t="str">
            <v>Saudi Arabia</v>
          </cell>
        </row>
        <row r="60">
          <cell r="H60" t="str">
            <v>UYU</v>
          </cell>
          <cell r="K60" t="str">
            <v>Sweden</v>
          </cell>
        </row>
        <row r="61">
          <cell r="H61" t="str">
            <v>VEF</v>
          </cell>
          <cell r="K61" t="str">
            <v>Switzerland</v>
          </cell>
        </row>
        <row r="62">
          <cell r="H62" t="str">
            <v>VND</v>
          </cell>
          <cell r="K62" t="str">
            <v>Serbia</v>
          </cell>
        </row>
        <row r="63">
          <cell r="H63" t="str">
            <v>ZAR</v>
          </cell>
          <cell r="K63" t="str">
            <v>Singapore</v>
          </cell>
        </row>
        <row r="64">
          <cell r="K64" t="str">
            <v>Slovakia</v>
          </cell>
        </row>
        <row r="65">
          <cell r="K65" t="str">
            <v>Slovenia</v>
          </cell>
        </row>
        <row r="66">
          <cell r="K66" t="str">
            <v>Spain</v>
          </cell>
        </row>
        <row r="67">
          <cell r="K67" t="str">
            <v>South Africa</v>
          </cell>
        </row>
        <row r="68">
          <cell r="K68" t="str">
            <v>South Korea</v>
          </cell>
        </row>
        <row r="69">
          <cell r="K69" t="str">
            <v>Taiwan</v>
          </cell>
        </row>
        <row r="70">
          <cell r="K70" t="str">
            <v>Thailand</v>
          </cell>
        </row>
        <row r="71">
          <cell r="K71" t="str">
            <v>Czech Republic</v>
          </cell>
        </row>
        <row r="72">
          <cell r="K72" t="str">
            <v>Tunisia</v>
          </cell>
        </row>
        <row r="73">
          <cell r="K73" t="str">
            <v>Turkey</v>
          </cell>
        </row>
        <row r="74">
          <cell r="K74" t="str">
            <v>Ukraine</v>
          </cell>
        </row>
        <row r="75">
          <cell r="K75" t="str">
            <v>Hungary</v>
          </cell>
        </row>
        <row r="76">
          <cell r="K76" t="str">
            <v>Uruguay</v>
          </cell>
        </row>
        <row r="77">
          <cell r="K77" t="str">
            <v>USA</v>
          </cell>
        </row>
        <row r="78">
          <cell r="K78" t="str">
            <v>Vatican City</v>
          </cell>
        </row>
        <row r="79">
          <cell r="K79" t="str">
            <v>Venezuela</v>
          </cell>
        </row>
        <row r="80">
          <cell r="K80" t="str">
            <v>Vietnam</v>
          </cell>
        </row>
        <row r="81">
          <cell r="K81" t="str">
            <v>Belarus</v>
          </cell>
        </row>
        <row r="82">
          <cell r="K82" t="str">
            <v>Cyprus</v>
          </cell>
        </row>
        <row r="83">
          <cell r="K83" t="str">
            <v>Another country</v>
          </cell>
        </row>
        <row r="84">
          <cell r="K84" t="str">
            <v>Another country</v>
          </cell>
        </row>
        <row r="85">
          <cell r="K85" t="str">
            <v>Another country</v>
          </cell>
        </row>
      </sheetData>
      <sheetData sheetId="10">
        <row r="8">
          <cell r="I8" t="str">
            <v>assembly toll for cfk</v>
          </cell>
        </row>
        <row r="9">
          <cell r="I9" t="str">
            <v>bending tools</v>
          </cell>
        </row>
        <row r="10">
          <cell r="I10" t="str">
            <v>billet extrusion die tools</v>
          </cell>
        </row>
        <row r="11">
          <cell r="I11" t="str">
            <v>blowing tools</v>
          </cell>
        </row>
        <row r="12">
          <cell r="I12" t="str">
            <v>cast tools</v>
          </cell>
        </row>
        <row r="13">
          <cell r="I13" t="str">
            <v>cold pressing (massive forming)</v>
          </cell>
        </row>
        <row r="14">
          <cell r="I14" t="str">
            <v>core box</v>
          </cell>
        </row>
        <row r="15">
          <cell r="I15" t="str">
            <v>direct / indirect  hot forming tools</v>
          </cell>
        </row>
        <row r="16">
          <cell r="I16" t="str">
            <v>draw dies</v>
          </cell>
        </row>
        <row r="17">
          <cell r="I17" t="str">
            <v>drop-through blank dies</v>
          </cell>
        </row>
        <row r="18">
          <cell r="I18" t="str">
            <v>elastomer tools</v>
          </cell>
        </row>
        <row r="19">
          <cell r="I19" t="str">
            <v>extruding tools</v>
          </cell>
        </row>
        <row r="20">
          <cell r="I20" t="str">
            <v>foaming tools</v>
          </cell>
        </row>
        <row r="21">
          <cell r="I21" t="str">
            <v>galvanic tools</v>
          </cell>
        </row>
        <row r="22">
          <cell r="I22" t="str">
            <v xml:space="preserve">gravity die-casting tools </v>
          </cell>
        </row>
        <row r="23">
          <cell r="I23" t="str">
            <v xml:space="preserve">injection moulds  </v>
          </cell>
        </row>
        <row r="24">
          <cell r="I24" t="str">
            <v>inner high pressure forming tools</v>
          </cell>
        </row>
        <row r="25">
          <cell r="I25" t="str">
            <v>investment casting</v>
          </cell>
        </row>
        <row r="26">
          <cell r="I26" t="str">
            <v>laminating tools</v>
          </cell>
        </row>
        <row r="27">
          <cell r="I27" t="str">
            <v>Perform mold</v>
          </cell>
        </row>
        <row r="28">
          <cell r="I28" t="str">
            <v>precision cutting die</v>
          </cell>
        </row>
        <row r="29">
          <cell r="I29" t="str">
            <v>press tools</v>
          </cell>
        </row>
        <row r="30">
          <cell r="I30" t="str">
            <v>progressive tools</v>
          </cell>
        </row>
        <row r="31">
          <cell r="I31" t="str">
            <v>rear foaming molds/forms</v>
          </cell>
        </row>
        <row r="32">
          <cell r="I32" t="str">
            <v>reshaping tools</v>
          </cell>
        </row>
        <row r="33">
          <cell r="I33" t="str">
            <v>RTM mold (resin injection)</v>
          </cell>
        </row>
        <row r="34">
          <cell r="I34" t="str">
            <v xml:space="preserve">Sand casting </v>
          </cell>
        </row>
        <row r="35">
          <cell r="I35" t="str">
            <v>sinter metal tools</v>
          </cell>
        </row>
        <row r="36">
          <cell r="I36" t="str">
            <v>spraying form moulds</v>
          </cell>
        </row>
        <row r="37">
          <cell r="I37" t="str">
            <v>stamping dies for deburr</v>
          </cell>
        </row>
        <row r="38">
          <cell r="I38" t="str">
            <v>stretching benders</v>
          </cell>
        </row>
        <row r="39">
          <cell r="I39" t="str">
            <v>total trim-/ progressive dies</v>
          </cell>
        </row>
        <row r="40">
          <cell r="I40" t="str">
            <v>transfer -/step dies</v>
          </cell>
        </row>
        <row r="41">
          <cell r="I41" t="str">
            <v>trimming - piercing dies</v>
          </cell>
        </row>
        <row r="42">
          <cell r="I42" t="str">
            <v>tube draw dies</v>
          </cell>
        </row>
        <row r="43">
          <cell r="I43" t="str">
            <v>vulcanising tools</v>
          </cell>
        </row>
        <row r="44">
          <cell r="I44" t="str">
            <v>welding tools for standard machine</v>
          </cell>
        </row>
        <row r="45">
          <cell r="I45" t="str">
            <v>workpiece carrier</v>
          </cell>
        </row>
      </sheetData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packung"/>
      <sheetName val="Transport"/>
      <sheetName val="Units"/>
      <sheetName val="LVP"/>
      <sheetName val="Dokumentenlenkung"/>
    </sheetNames>
    <sheetDataSet>
      <sheetData sheetId="0" refreshError="1"/>
      <sheetData sheetId="1" refreshError="1"/>
      <sheetData sheetId="2">
        <row r="2">
          <cell r="A2" t="str">
            <v>EUR</v>
          </cell>
        </row>
        <row r="3">
          <cell r="A3" t="str">
            <v>USD</v>
          </cell>
        </row>
        <row r="4">
          <cell r="A4" t="str">
            <v>CNY</v>
          </cell>
        </row>
        <row r="7">
          <cell r="A7" t="str">
            <v>km</v>
          </cell>
        </row>
        <row r="8">
          <cell r="A8" t="str">
            <v>miles</v>
          </cell>
        </row>
        <row r="11">
          <cell r="A11" t="str">
            <v>FTL (Full Truck Load)</v>
          </cell>
        </row>
        <row r="12">
          <cell r="A12" t="str">
            <v>Milk run</v>
          </cell>
        </row>
        <row r="13">
          <cell r="A13" t="str">
            <v>LTL (Less than Truck Load)</v>
          </cell>
        </row>
        <row r="14">
          <cell r="A14" t="str">
            <v>FCL (Full Container Load)</v>
          </cell>
        </row>
        <row r="15">
          <cell r="A15" t="str">
            <v>LCL (Less than Container Load)</v>
          </cell>
        </row>
        <row r="18">
          <cell r="A18" t="str">
            <v>Container - 20'</v>
          </cell>
        </row>
        <row r="19">
          <cell r="A19" t="str">
            <v>Container - 40'</v>
          </cell>
        </row>
        <row r="20">
          <cell r="A20" t="str">
            <v>Container - 40' High Cube</v>
          </cell>
        </row>
        <row r="21">
          <cell r="A21" t="str">
            <v>EU - Megatrailer</v>
          </cell>
        </row>
        <row r="22">
          <cell r="A22" t="str">
            <v>EU - Jumbo</v>
          </cell>
        </row>
        <row r="23">
          <cell r="A23" t="str">
            <v>EU - 7.5 Tonner</v>
          </cell>
        </row>
        <row r="24">
          <cell r="A24" t="str">
            <v>US - Truck 53'</v>
          </cell>
        </row>
        <row r="25">
          <cell r="A25" t="str">
            <v>CN - 8to</v>
          </cell>
        </row>
        <row r="26">
          <cell r="A26" t="str">
            <v>CN - 20to</v>
          </cell>
        </row>
        <row r="27">
          <cell r="A27" t="str">
            <v>CN - 25to</v>
          </cell>
        </row>
        <row r="28">
          <cell r="A28" t="str">
            <v>CN - 30to</v>
          </cell>
        </row>
        <row r="31">
          <cell r="A31" t="str">
            <v>Oneway</v>
          </cell>
        </row>
        <row r="32">
          <cell r="A32" t="str">
            <v>Returnables</v>
          </cell>
        </row>
      </sheetData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utige Lieferbeziehungen"/>
      <sheetName val="heutige Lieferbeziehungen (2)"/>
      <sheetName val="Stückliste Basis "/>
      <sheetName val="M- Ausstattung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enden-KIT B5"/>
      <sheetName val="MoB LAB kleben"/>
      <sheetName val="Avant-Erhöhung"/>
      <sheetName val="Avant-3B1"/>
      <sheetName val="HISI Optik"/>
      <sheetName val="Lim MAL Schutz"/>
      <sheetName val="VV 89'97"/>
      <sheetName val="RECARO Gurt"/>
      <sheetName val="P7-Bewertung"/>
      <sheetName val="VOSI Draht"/>
      <sheetName val="HISI Banane"/>
      <sheetName val="Federpl Avant"/>
      <sheetName val="Schleifring Handrad"/>
      <sheetName val="HiSi - Einbaulehre"/>
      <sheetName val="E-Sitz fetten"/>
      <sheetName val="Avant-USA mit 3B2"/>
      <sheetName val="E-Lordose AE - Leerrohr"/>
    </sheetNames>
    <sheetDataSet>
      <sheetData sheetId="0"/>
      <sheetData sheetId="1"/>
      <sheetData sheetId="2"/>
      <sheetData sheetId="3"/>
      <sheetData sheetId="4" refreshError="1">
        <row r="14">
          <cell r="H14">
            <v>1.07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Checkliste"/>
      <sheetName val="Titel"/>
      <sheetName val="Termine FS"/>
      <sheetName val="Strategie&amp;Ziele"/>
      <sheetName val="Status &amp; Aufträge"/>
      <sheetName val="Visualisierung"/>
      <sheetName val="Verbauorte &amp; Stückz. (Gesamt)"/>
      <sheetName val="Verbauorte &amp; Stückz.  (LL&amp;RL)"/>
      <sheetName val="Konzern"/>
      <sheetName val="heutige Lieferbez."/>
      <sheetName val="Plausibilität Preis"/>
      <sheetName val="Cost break-down"/>
      <sheetName val="Anbieter &amp; Standorte"/>
      <sheetName val="Amortisation"/>
      <sheetName val="Zusammenfassung"/>
      <sheetName val="a-und b-Preise"/>
      <sheetName val="a-und b-Preise (+Invest)"/>
      <sheetName val="a-und b-Preise (+Turnover)"/>
      <sheetName val="LOCAL CONTENT"/>
      <sheetName val="Vorbereitende Eingaben (Teil 1)"/>
      <sheetName val="BIDDERS LIST (1)"/>
      <sheetName val="COMPARISON SHEET (1)"/>
      <sheetName val="LONGTERM SHEET (1)"/>
      <sheetName val="RECOMMENDATION SHEET (1)"/>
      <sheetName val="Teilepreise &amp; PT-Kosten (1)"/>
      <sheetName val="Barwertberechnung (1)"/>
      <sheetName val="Vorbereitende Eingaben (Teil 2)"/>
      <sheetName val="BIDDERS LIST (2)"/>
      <sheetName val="COMPARISON SHEET (2)"/>
      <sheetName val="LONGTERM SHEET (2)"/>
      <sheetName val="RECOMMENDATION SHEET (2)"/>
      <sheetName val="Teilepreise &amp; PT-Kosten (2)"/>
      <sheetName val="Barwertberechnung (2)"/>
      <sheetName val="Vorbereitende Eingaben (Teil 3)"/>
      <sheetName val="BIDDERS LIST (3)"/>
      <sheetName val="COMPARISON SHEET (3)"/>
      <sheetName val="LONGTERM SHEET (3)"/>
      <sheetName val="RECOMMENDATION SHEET (3) "/>
      <sheetName val="Teilepreise &amp; PT-Kosten (3)"/>
      <sheetName val="Barwertberechnung (3)"/>
      <sheetName val="Vorbereitende Eingaben (Teil 4)"/>
      <sheetName val="BIDDERS LIST (4)"/>
      <sheetName val="COMPARISON SHEET (4)"/>
      <sheetName val="LONGTERM SHEET (4)"/>
      <sheetName val="RECOMMENDATION SHEET (4)"/>
      <sheetName val="Teilepreise &amp; PT-Kosten (4)"/>
      <sheetName val="Barwertberechnung (4)"/>
      <sheetName val="Start"/>
      <sheetName val="Der_Titel"/>
      <sheetName val="a-und b-Preise 5"/>
      <sheetName val="a-und b-Preise 4"/>
      <sheetName val="a-und b-Preise 3"/>
      <sheetName val="a-und b-Preise 2"/>
      <sheetName val="a-und b-Preise 1"/>
      <sheetName val="a-und b-Preise (+Invest) 5"/>
      <sheetName val="a-und b-Preise (+Invest) 4"/>
      <sheetName val="a-und b-Preise (+Invest) 3"/>
      <sheetName val="a-und b-Preise (+Invest) 2"/>
      <sheetName val="a-und b-Preise (+Invest) 1"/>
      <sheetName val="a-und b-Preise (+Turnover) 5"/>
      <sheetName val="a-und b-Preise (+Turnover) 4"/>
      <sheetName val="a-und b-Preise (+Turnover) 3"/>
      <sheetName val="a-und b-Preise (+Turnover) 2"/>
      <sheetName val="a-und b-Preise (+Turnover) 1"/>
      <sheetName val="Vorbereitende Eing. (Teil 1)"/>
      <sheetName val="RECOMMENDATION SHEET (1) 1"/>
      <sheetName val="Teilepreise &amp; PT-Kosten (1).1"/>
      <sheetName val="Teilepreise &amp; PT-Kosten (1).2"/>
      <sheetName val="Vorbereitende Eing. (Teil 2)"/>
      <sheetName val="RECOMMENDATION SHEET (2) 2"/>
      <sheetName val="Teilepreise &amp; PT-Kosten (2).1"/>
      <sheetName val="Teilepreise &amp; PT-Kosten (2).2"/>
      <sheetName val="Vorbereitende Eing. (Teil 3)"/>
      <sheetName val="RECOMMENDATION SHEET (3) 3"/>
      <sheetName val="Teilepreise &amp; PT-Kosten (3).1"/>
      <sheetName val="Teilepreise &amp; PT-Kosten (3).2"/>
      <sheetName val="Vorbereitende Eing. (Teil 4)"/>
      <sheetName val="RECOMMENDATION SHEET (4) 4"/>
      <sheetName val="Teilepreise &amp; PT-Kosten (4).1"/>
      <sheetName val="Teilepreise &amp; PT-Kosten (4).2"/>
      <sheetName val="Vorbereitende Eing. (Teil 5)"/>
      <sheetName val="BIDDERS LIST (5)"/>
      <sheetName val="COMPARISON SHEET (5)"/>
      <sheetName val="LONGTERM SHEET (5)"/>
      <sheetName val="RECOMMENDATION SHEET (5) 5"/>
      <sheetName val="Teilepreise &amp; PT-Kosten (5).1"/>
      <sheetName val="Teilepreise &amp; PT-Kosten (5).2"/>
      <sheetName val="Barwertberechnung (5)"/>
      <sheetName val="Vorbereitende Eing. (Teil 6)"/>
      <sheetName val="BIDDERS LIST (6)"/>
      <sheetName val="COMPARISON SHEET (6)"/>
      <sheetName val="LONGTERM SHEET (6)"/>
      <sheetName val="RECOMMENDATION SHEET (6) 6"/>
      <sheetName val="Teilepreise &amp; PT-Kosten (6).1"/>
      <sheetName val="Teilepreise &amp; PT-Kosten (6).2"/>
      <sheetName val="Barwertberechnung (6)"/>
      <sheetName val="Vorbereitende Eing. (Teil 7)"/>
      <sheetName val="BIDDERS LIST (7)"/>
      <sheetName val="COMPARISON SHEET (7)"/>
      <sheetName val="LONGTERM SHEET (7)"/>
      <sheetName val="RECOMMENDATION SHEET (7) 7"/>
      <sheetName val="Teilepreise &amp; PT-Kosten (7).1"/>
      <sheetName val="Teilepreise &amp; PT-Kosten (7).2"/>
      <sheetName val="Barwertberechnung (7)"/>
      <sheetName val="Vorbereitende Eing. (Teil 8)"/>
      <sheetName val="BIDDERS LIST (8)"/>
      <sheetName val="COMPARISON SHEET (8)"/>
      <sheetName val="LONGTERM SHEET (8)"/>
      <sheetName val="RECOMMENDATION SHEET (8) 8"/>
      <sheetName val="Teilepreise &amp; PT-Kosten (8).1"/>
      <sheetName val="Teilepreise &amp; PT-Kosten (8).2"/>
      <sheetName val="Barwertberechnung (8)"/>
      <sheetName val="Vorbereitende Eing. (Teil 9)"/>
      <sheetName val="BIDDERS LIST (9)"/>
      <sheetName val="COMPARISON SHEET (9)"/>
      <sheetName val="LONGTERM SHEET (9)"/>
      <sheetName val="RECOMMENDATION SHEET (9) 9"/>
      <sheetName val="Teilepreise &amp; PT-Kosten (9).1"/>
      <sheetName val="Teilepreise &amp; PT-Kosten (9).2"/>
      <sheetName val="Barwertberechnung (9)"/>
      <sheetName val="Vorbereitende Eing. (Teil 10)"/>
      <sheetName val="BIDDERS LIST (10)"/>
      <sheetName val="COMPARISON SHEET (10)"/>
      <sheetName val="LONGTERM SHEET (10)"/>
      <sheetName val="RECOMMENDATION SHEET (10) 10"/>
      <sheetName val="Teilepreise &amp; PT-Kosten (10).1"/>
      <sheetName val="Teilepreise &amp; PT-Kosten (10).2"/>
      <sheetName val="Barwertberechnung (10)"/>
      <sheetName val="Vorbereitende Eing. (Teil 11)"/>
      <sheetName val="BIDDERS LIST (11)"/>
      <sheetName val="COMPARISON SHEET (11)"/>
      <sheetName val="LONGTERM SHEET (11)"/>
      <sheetName val="RECOMMENDATION SHEET (11) 11"/>
      <sheetName val="Teilepreise &amp; PT-Kosten (11).1"/>
      <sheetName val="Teilepreise &amp; PT-Kosten (11).2"/>
      <sheetName val="Barwertberechnung (11)"/>
      <sheetName val="Vorbereitende Eing. (Teil 12)"/>
      <sheetName val="BIDDERS LIST (12)"/>
      <sheetName val="COMPARISON SHEET (12)"/>
      <sheetName val="LONGTERM SHEET (12)"/>
      <sheetName val="RECOMMENDATION SHEET (12) 12"/>
      <sheetName val="Teilepreise &amp; PT-Kosten (12).1"/>
      <sheetName val="Teilepreise &amp; PT-Kosten (12).2"/>
      <sheetName val="Barwertberechnung (12)"/>
      <sheetName val="Vorbereitende Eing. (Teil 13)"/>
      <sheetName val="BIDDERS LIST (13)"/>
      <sheetName val="COMPARISON SHEET (13)"/>
      <sheetName val="LONGTERM SHEET (13)"/>
      <sheetName val="RECOMMENDATION SHEET (13) 13"/>
      <sheetName val="Teilepreise &amp; PT-Kosten (13).1"/>
      <sheetName val="Teilepreise &amp; PT-Kosten (13).2"/>
      <sheetName val="Barwertberechnung (13)"/>
      <sheetName val="Vorbereitende Eing. (Teil 14)"/>
      <sheetName val="BIDDERS LIST (14)"/>
      <sheetName val="COMPARISON SHEET (14)"/>
      <sheetName val="LONGTERM SHEET (14)"/>
      <sheetName val="RECOMMENDATION SHEET (14) 14"/>
      <sheetName val="Teilepreise &amp; PT-Kosten (14).1"/>
      <sheetName val="Teilepreise &amp; PT-Kosten (14).2"/>
      <sheetName val="Barwertberechnung (14)"/>
      <sheetName val="Vorbereitende Eing. (Teil 15)"/>
      <sheetName val="BIDDERS LIST (15)"/>
      <sheetName val="COMPARISON SHEET (15)"/>
      <sheetName val="LONGTERM SHEET (15)"/>
      <sheetName val="RECOMMENDATION SHEET (15) 15"/>
      <sheetName val="Teilepreise &amp; PT-Kosten (15).1"/>
      <sheetName val="Teilepreise &amp; PT-Kosten (15).2"/>
      <sheetName val="Barwertberechnung (15)"/>
      <sheetName val="Vorbereitende Eing. (Teil 16)"/>
      <sheetName val="BIDDERS LIST (16)"/>
      <sheetName val="COMPARISON SHEET (16)"/>
      <sheetName val="LONGTERM SHEET (16)"/>
      <sheetName val="RECOMMENDATION SHEET (16) 16"/>
      <sheetName val="Teilepreise &amp; PT-Kosten (16).1"/>
      <sheetName val="Teilepreise &amp; PT-Kosten (16).2"/>
      <sheetName val="Barwertberechnung (16)"/>
      <sheetName val="Teilepreise &amp; PT-Kosten (16)"/>
      <sheetName val="Teilepreise &amp; PT-Kosten (15)"/>
      <sheetName val="Teilepreise &amp; PT-Kosten (14)"/>
      <sheetName val="Teilepreise &amp; PT-Kosten (13)"/>
      <sheetName val="Teilepreise &amp; PT-Kosten (12)"/>
      <sheetName val="Teilepreise &amp; PT-Kosten (11)"/>
      <sheetName val="Teilepreise &amp; PT-Kosten (10)"/>
      <sheetName val="Teilepreise &amp; PT-Kosten (9)"/>
      <sheetName val="Teilepreise &amp; PT-Kosten (8)"/>
      <sheetName val="Teilepreise &amp; PT-Kosten (7)"/>
      <sheetName val="Teilepreise &amp; PT-Kosten (6)"/>
      <sheetName val="Teilepreise &amp; PT-Kosten (5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>
        <row r="6">
          <cell r="B6" t="str">
            <v>PQ 35 (Kalk.-Modell)</v>
          </cell>
          <cell r="I6" t="str">
            <v>SOP :</v>
          </cell>
          <cell r="J6">
            <v>37834</v>
          </cell>
          <cell r="L6" t="str">
            <v>Spec.Date :</v>
          </cell>
          <cell r="M6" t="str">
            <v/>
          </cell>
        </row>
        <row r="7">
          <cell r="B7" t="str">
            <v>SSL 2 Türer genarbt</v>
          </cell>
          <cell r="G7" t="str">
            <v>VSI:</v>
          </cell>
          <cell r="H7" t="str">
            <v/>
          </cell>
          <cell r="I7" t="str">
            <v>Lifetime :</v>
          </cell>
          <cell r="J7" t="str">
            <v/>
          </cell>
          <cell r="L7" t="str">
            <v>Material :</v>
          </cell>
          <cell r="M7" t="str">
            <v/>
          </cell>
        </row>
        <row r="8">
          <cell r="B8" t="str">
            <v/>
          </cell>
          <cell r="G8" t="str">
            <v>Finanz -Target:</v>
          </cell>
          <cell r="H8" t="str">
            <v/>
          </cell>
          <cell r="I8" t="str">
            <v/>
          </cell>
          <cell r="J8" t="str">
            <v/>
          </cell>
          <cell r="K8" t="str">
            <v>Prototype</v>
          </cell>
          <cell r="N8" t="str">
            <v>Weight T. :</v>
          </cell>
          <cell r="O8" t="str">
            <v/>
          </cell>
        </row>
        <row r="9">
          <cell r="C9" t="str">
            <v>Ctry</v>
          </cell>
          <cell r="D9" t="str">
            <v>Ratings</v>
          </cell>
          <cell r="G9" t="str">
            <v>Share</v>
          </cell>
          <cell r="H9" t="str">
            <v>a-Price</v>
          </cell>
          <cell r="I9" t="str">
            <v>b-Price</v>
          </cell>
          <cell r="J9" t="str">
            <v>Investitionen</v>
          </cell>
          <cell r="K9" t="str">
            <v>Parts</v>
          </cell>
          <cell r="L9" t="str">
            <v>Tooling</v>
          </cell>
          <cell r="M9" t="str">
            <v>Raw Mat.</v>
          </cell>
          <cell r="O9" t="str">
            <v>Mach.</v>
          </cell>
        </row>
        <row r="10">
          <cell r="D10" t="str">
            <v>L</v>
          </cell>
          <cell r="E10" t="str">
            <v>Q</v>
          </cell>
          <cell r="F10" t="str">
            <v>FE</v>
          </cell>
          <cell r="G10" t="str">
            <v>%</v>
          </cell>
          <cell r="H10" t="str">
            <v>EUR</v>
          </cell>
          <cell r="I10" t="str">
            <v>EUR</v>
          </cell>
          <cell r="J10" t="str">
            <v>EUR</v>
          </cell>
          <cell r="K10" t="str">
            <v>EUR</v>
          </cell>
          <cell r="L10" t="str">
            <v>EUR</v>
          </cell>
          <cell r="M10" t="str">
            <v>Kg/p.</v>
          </cell>
          <cell r="N10" t="str">
            <v>EUR/kg</v>
          </cell>
          <cell r="O10" t="str">
            <v>weight</v>
          </cell>
          <cell r="T10" t="str">
            <v>Ägypten</v>
          </cell>
          <cell r="U10" t="str">
            <v>ET</v>
          </cell>
          <cell r="V10" t="str">
            <v>Indien</v>
          </cell>
          <cell r="W10" t="str">
            <v>IND</v>
          </cell>
          <cell r="X10" t="str">
            <v>Panama</v>
          </cell>
          <cell r="Y10" t="str">
            <v>PA</v>
          </cell>
        </row>
        <row r="11">
          <cell r="C11" t="str">
            <v>D</v>
          </cell>
          <cell r="H11">
            <v>4.78</v>
          </cell>
          <cell r="I11">
            <v>5.2633999999999999</v>
          </cell>
          <cell r="J11">
            <v>170000</v>
          </cell>
          <cell r="K11">
            <v>0</v>
          </cell>
          <cell r="L11">
            <v>0</v>
          </cell>
          <cell r="T11" t="str">
            <v>Äthiopien</v>
          </cell>
          <cell r="U11" t="str">
            <v>ETH</v>
          </cell>
          <cell r="V11" t="str">
            <v>Indonesien</v>
          </cell>
          <cell r="W11" t="str">
            <v>RI</v>
          </cell>
          <cell r="X11" t="str">
            <v>Papua Neuguinea</v>
          </cell>
          <cell r="Y11" t="str">
            <v>PNG</v>
          </cell>
        </row>
        <row r="12">
          <cell r="C12" t="str">
            <v>CZ</v>
          </cell>
          <cell r="H12">
            <v>3.98</v>
          </cell>
          <cell r="I12">
            <v>4.2783999999999995</v>
          </cell>
          <cell r="J12">
            <v>250000</v>
          </cell>
          <cell r="K12">
            <v>0</v>
          </cell>
          <cell r="L12">
            <v>0</v>
          </cell>
          <cell r="T12" t="str">
            <v>Afghanistan</v>
          </cell>
          <cell r="U12" t="str">
            <v>AFG</v>
          </cell>
          <cell r="V12" t="str">
            <v>Iran</v>
          </cell>
          <cell r="W12" t="str">
            <v>IR</v>
          </cell>
          <cell r="X12" t="str">
            <v>Paraguay</v>
          </cell>
          <cell r="Y12" t="str">
            <v>PY</v>
          </cell>
        </row>
        <row r="13">
          <cell r="C13" t="str">
            <v>D</v>
          </cell>
          <cell r="H13">
            <v>3.9239999999999995</v>
          </cell>
          <cell r="I13">
            <v>4.1948999999999996</v>
          </cell>
          <cell r="J13">
            <v>220000</v>
          </cell>
          <cell r="K13">
            <v>0</v>
          </cell>
          <cell r="L13">
            <v>0</v>
          </cell>
          <cell r="T13" t="str">
            <v>Albanien</v>
          </cell>
          <cell r="U13" t="str">
            <v>AL</v>
          </cell>
          <cell r="V13" t="str">
            <v>Irak</v>
          </cell>
          <cell r="W13" t="str">
            <v>IRQ</v>
          </cell>
          <cell r="X13" t="str">
            <v>Peru</v>
          </cell>
          <cell r="Y13" t="str">
            <v>PE</v>
          </cell>
        </row>
        <row r="14">
          <cell r="C14" t="str">
            <v>E</v>
          </cell>
          <cell r="H14">
            <v>3.782</v>
          </cell>
          <cell r="I14">
            <v>4.4560000000000004</v>
          </cell>
          <cell r="J14">
            <v>168000</v>
          </cell>
          <cell r="K14">
            <v>0</v>
          </cell>
          <cell r="L14">
            <v>0</v>
          </cell>
          <cell r="T14" t="str">
            <v>Algerien</v>
          </cell>
          <cell r="U14" t="str">
            <v>DZ</v>
          </cell>
          <cell r="V14" t="str">
            <v>Irland</v>
          </cell>
          <cell r="W14" t="str">
            <v>IRL</v>
          </cell>
          <cell r="X14" t="str">
            <v>Philippinen</v>
          </cell>
          <cell r="Y14" t="str">
            <v>RP</v>
          </cell>
        </row>
        <row r="15">
          <cell r="H15" t="str">
            <v/>
          </cell>
          <cell r="I15" t="str">
            <v/>
          </cell>
          <cell r="K15">
            <v>0</v>
          </cell>
          <cell r="L15">
            <v>0</v>
          </cell>
          <cell r="T15" t="str">
            <v>Andorra</v>
          </cell>
          <cell r="U15" t="str">
            <v>AND</v>
          </cell>
          <cell r="V15" t="str">
            <v>Island</v>
          </cell>
          <cell r="W15" t="str">
            <v>IS</v>
          </cell>
          <cell r="X15" t="str">
            <v>Polen</v>
          </cell>
          <cell r="Y15" t="str">
            <v>PL</v>
          </cell>
        </row>
        <row r="16">
          <cell r="H16" t="str">
            <v/>
          </cell>
          <cell r="I16" t="str">
            <v/>
          </cell>
          <cell r="K16" t="str">
            <v/>
          </cell>
          <cell r="L16" t="str">
            <v/>
          </cell>
          <cell r="T16" t="str">
            <v>Angola</v>
          </cell>
          <cell r="U16" t="str">
            <v>AN</v>
          </cell>
          <cell r="V16" t="str">
            <v>Israel</v>
          </cell>
          <cell r="W16" t="str">
            <v>IL</v>
          </cell>
          <cell r="X16" t="str">
            <v>Portoriko</v>
          </cell>
          <cell r="Y16" t="str">
            <v>PR</v>
          </cell>
        </row>
        <row r="17">
          <cell r="H17" t="str">
            <v/>
          </cell>
          <cell r="I17" t="str">
            <v/>
          </cell>
          <cell r="K17" t="str">
            <v/>
          </cell>
          <cell r="L17" t="str">
            <v/>
          </cell>
          <cell r="T17" t="str">
            <v>Argentinien</v>
          </cell>
          <cell r="U17" t="str">
            <v>RA</v>
          </cell>
          <cell r="V17" t="str">
            <v>Italien</v>
          </cell>
          <cell r="W17" t="str">
            <v>I</v>
          </cell>
          <cell r="X17" t="str">
            <v>Portugal</v>
          </cell>
          <cell r="Y17" t="str">
            <v>P</v>
          </cell>
        </row>
        <row r="18">
          <cell r="H18" t="str">
            <v/>
          </cell>
          <cell r="I18" t="str">
            <v/>
          </cell>
          <cell r="K18" t="str">
            <v/>
          </cell>
          <cell r="L18" t="str">
            <v/>
          </cell>
          <cell r="T18" t="str">
            <v>Australien</v>
          </cell>
          <cell r="U18" t="str">
            <v>AUS</v>
          </cell>
          <cell r="V18" t="str">
            <v>Jamaika</v>
          </cell>
          <cell r="W18" t="str">
            <v>JA</v>
          </cell>
          <cell r="X18" t="str">
            <v>Ruanda</v>
          </cell>
          <cell r="Y18" t="str">
            <v>RWA</v>
          </cell>
        </row>
        <row r="19">
          <cell r="H19" t="str">
            <v/>
          </cell>
          <cell r="I19" t="str">
            <v/>
          </cell>
          <cell r="K19" t="str">
            <v/>
          </cell>
          <cell r="L19" t="str">
            <v/>
          </cell>
          <cell r="T19" t="str">
            <v>Bahamas</v>
          </cell>
          <cell r="U19" t="str">
            <v>BS</v>
          </cell>
          <cell r="V19" t="str">
            <v>Japan</v>
          </cell>
          <cell r="W19" t="str">
            <v>J</v>
          </cell>
          <cell r="X19" t="str">
            <v>Rumänien</v>
          </cell>
          <cell r="Y19" t="str">
            <v>RO</v>
          </cell>
        </row>
        <row r="20">
          <cell r="H20" t="str">
            <v/>
          </cell>
          <cell r="I20" t="str">
            <v/>
          </cell>
          <cell r="K20" t="str">
            <v/>
          </cell>
          <cell r="L20" t="str">
            <v/>
          </cell>
          <cell r="T20" t="str">
            <v>Bahrein</v>
          </cell>
          <cell r="U20" t="str">
            <v>BRN</v>
          </cell>
          <cell r="V20" t="str">
            <v>Jemen (Volksrep.)</v>
          </cell>
          <cell r="W20" t="str">
            <v>ADN</v>
          </cell>
          <cell r="X20" t="str">
            <v>Rußland</v>
          </cell>
          <cell r="Y20" t="str">
            <v>GUS</v>
          </cell>
        </row>
        <row r="21">
          <cell r="H21" t="str">
            <v/>
          </cell>
          <cell r="I21" t="str">
            <v/>
          </cell>
          <cell r="K21" t="str">
            <v/>
          </cell>
          <cell r="L21" t="str">
            <v/>
          </cell>
          <cell r="T21" t="str">
            <v>Bangladesh</v>
          </cell>
          <cell r="U21" t="str">
            <v>BD</v>
          </cell>
          <cell r="V21" t="str">
            <v>Jemen (Nord)</v>
          </cell>
          <cell r="W21" t="str">
            <v>YMN</v>
          </cell>
          <cell r="X21" t="str">
            <v>Sabah und Labuan</v>
          </cell>
          <cell r="Y21" t="str">
            <v>CNB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BM-Inventarisierung"/>
      <sheetName val="Prämissenblatt"/>
    </sheetNames>
    <sheetDataSet>
      <sheetData sheetId="0"/>
      <sheetData sheetId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altes Florian" refreshedDate="41198.638331828704" createdVersion="1" refreshedVersion="3" recordCount="27" upgradeOnRefresh="1">
  <cacheSource type="worksheet">
    <worksheetSource ref="BH11:BJ110" sheet="Material"/>
  </cacheSource>
  <cacheFields count="3">
    <cacheField name=" Raw material description" numFmtId="0">
      <sharedItems containsNonDate="0" containsBlank="1" count="12">
        <m/>
        <s v="ALUMINIUM HG 3M SELLER LME (MTZ)" u="1"/>
        <s v="Plastics ABS - Recyclat                              " u="1"/>
        <s v="Plastics Process material Paintings" u="1"/>
        <s v="Aluminium (LME, primary raw material)" u="1"/>
        <s v="Steel Hot dipped galvanized" u="1"/>
        <s v="Copper (LME, primary raw material)" u="1"/>
        <s v="Plastics ABS                              " u="1"/>
        <s v="Plastics EPDM                             " u="1"/>
        <s v="Plastics MDI                              " u="1"/>
        <s v="Plastics Polyol                           " u="1"/>
        <s v="Steel alloy surcharge" u="1"/>
      </sharedItems>
    </cacheField>
    <cacheField name=" Base weight [kg]" numFmtId="0">
      <sharedItems containsNonDate="0" containsString="0" containsBlank="1"/>
    </cacheField>
    <cacheField name=" Raw material annotation _x000a_ Ro [AW/kg]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"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8" dataOnRows="1" applyNumberFormats="0" applyBorderFormats="0" applyFontFormats="0" applyPatternFormats="0" applyAlignmentFormats="0" applyWidthHeightFormats="1" dataCaption="Daten" showMissing="0" updatedVersion="3" showMemberPropertyTips="0" rowGrandTotals="0" colGrandTotals="0" itemPrintTitles="1" createdVersion="1" indent="0" compact="0" compactData="0" gridDropZones="1">
  <location ref="C13:D15" firstHeaderRow="2" firstDataRow="2" firstDataCol="1"/>
  <pivotFields count="3">
    <pivotField axis="axisRow" compact="0" outline="0" subtotalTop="0" showAll="0" includeNewItemsInFilter="1">
      <items count="13">
        <item m="1" x="4"/>
        <item m="1" x="8"/>
        <item m="1" x="9"/>
        <item m="1" x="10"/>
        <item m="1" x="11"/>
        <item m="1" x="5"/>
        <item h="1" x="0"/>
        <item m="1" x="1"/>
        <item m="1" x="2"/>
        <item m="1" x="3"/>
        <item m="1" x="7"/>
        <item m="1" x="6"/>
        <item t="default"/>
      </items>
    </pivotField>
    <pivotField dataField="1" compact="0" outline="0" subtotalTop="0" showAll="0" includeNewItemsInFilter="1"/>
    <pivotField compact="0" outline="0" subtotalTop="0" showAll="0" includeNewItemsInFilter="1" defaultSubtotal="0"/>
  </pivotFields>
  <rowFields count="1">
    <field x="0"/>
  </rowFields>
  <colItems count="1">
    <i/>
  </colItems>
  <dataFields count="1">
    <dataField name="Summe von  Base weight [kg]" fld="1" baseField="0" baseItem="0" numFmtId="165"/>
  </dataFields>
  <formats count="11">
    <format dxfId="310">
      <pivotArea outline="0" fieldPosition="0">
        <references count="1">
          <reference field="0" count="0" selected="0"/>
        </references>
      </pivotArea>
    </format>
    <format dxfId="309">
      <pivotArea outline="0" fieldPosition="0"/>
    </format>
    <format dxfId="308">
      <pivotArea dataOnly="0" labelOnly="1" outline="0" fieldPosition="0">
        <references count="1">
          <reference field="0" count="0"/>
        </references>
      </pivotArea>
    </format>
    <format dxfId="307">
      <pivotArea outline="0" fieldPosition="0"/>
    </format>
    <format dxfId="306">
      <pivotArea outline="0" fieldPosition="0"/>
    </format>
    <format dxfId="305">
      <pivotArea type="all" dataOnly="0" outline="0" fieldPosition="0"/>
    </format>
    <format dxfId="304">
      <pivotArea outline="0" fieldPosition="0"/>
    </format>
    <format dxfId="303">
      <pivotArea outline="0" fieldPosition="0"/>
    </format>
    <format dxfId="302">
      <pivotArea outline="0" fieldPosition="0"/>
    </format>
    <format dxfId="301">
      <pivotArea outline="0" fieldPosition="0"/>
    </format>
    <format dxfId="300">
      <pivotArea outline="0" fieldPosition="0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2b.bmwgroup.net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2b.bmwgroup.ne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2b.bmwgroup.ne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2b.bmwgroup.ne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b2b.bmwgroup.net/" TargetMode="Externa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01Zus">
    <tabColor theme="6" tint="-0.249977111117893"/>
    <pageSetUpPr fitToPage="1"/>
  </sheetPr>
  <dimension ref="A1:X46"/>
  <sheetViews>
    <sheetView showGridLines="0" showZeros="0" tabSelected="1" topLeftCell="B1" zoomScale="70" zoomScaleNormal="70" workbookViewId="0">
      <pane xSplit="14" ySplit="10" topLeftCell="P20" activePane="bottomRight" state="frozen"/>
      <selection activeCell="B1" sqref="B1"/>
      <selection pane="topRight" activeCell="P1" sqref="P1"/>
      <selection pane="bottomLeft" activeCell="B11" sqref="B11"/>
      <selection pane="bottomRight" activeCell="U41" sqref="U41"/>
    </sheetView>
  </sheetViews>
  <sheetFormatPr baseColWidth="10" defaultColWidth="11.42578125" defaultRowHeight="14.25"/>
  <cols>
    <col min="1" max="1" width="1.42578125" style="451" customWidth="1"/>
    <col min="2" max="2" width="31.140625" style="294" bestFit="1" customWidth="1"/>
    <col min="3" max="3" width="9.7109375" style="294" customWidth="1"/>
    <col min="4" max="4" width="11.7109375" style="294" customWidth="1"/>
    <col min="5" max="5" width="2.7109375" style="294" customWidth="1"/>
    <col min="6" max="6" width="3.7109375" style="294" customWidth="1"/>
    <col min="7" max="7" width="14.7109375" style="294" customWidth="1"/>
    <col min="8" max="8" width="9.7109375" style="294" customWidth="1"/>
    <col min="9" max="9" width="13.7109375" style="294" customWidth="1"/>
    <col min="10" max="10" width="10.7109375" style="294" customWidth="1"/>
    <col min="11" max="11" width="11" style="294" customWidth="1"/>
    <col min="12" max="12" width="19.5703125" style="294" customWidth="1"/>
    <col min="13" max="13" width="7.7109375" style="294" customWidth="1"/>
    <col min="14" max="14" width="13.85546875" style="294" customWidth="1"/>
    <col min="15" max="15" width="39.140625" style="294" customWidth="1"/>
    <col min="16" max="16" width="21.140625" style="294" customWidth="1"/>
    <col min="17" max="24" width="17.5703125" style="294" customWidth="1"/>
    <col min="25" max="16384" width="11.42578125" style="294"/>
  </cols>
  <sheetData>
    <row r="1" spans="1:24" s="257" customFormat="1" ht="7.5" customHeight="1" thickBot="1">
      <c r="A1" s="587"/>
      <c r="B1" s="587"/>
      <c r="C1" s="587"/>
      <c r="D1" s="587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9"/>
      <c r="P1" s="588"/>
      <c r="Q1" s="588"/>
      <c r="R1" s="588"/>
      <c r="S1" s="588"/>
      <c r="T1" s="588"/>
      <c r="U1" s="588"/>
      <c r="V1" s="588"/>
      <c r="W1" s="588"/>
      <c r="X1" s="588"/>
    </row>
    <row r="2" spans="1:24" ht="26.25" customHeight="1">
      <c r="A2" s="590">
        <v>26.25</v>
      </c>
      <c r="B2" s="290" t="s">
        <v>0</v>
      </c>
      <c r="C2" s="291"/>
      <c r="D2" s="291"/>
      <c r="E2" s="297"/>
      <c r="F2" s="293" t="s">
        <v>1</v>
      </c>
      <c r="G2" s="291"/>
      <c r="H2" s="291"/>
      <c r="I2" s="291"/>
      <c r="J2" s="291"/>
      <c r="K2" s="291"/>
      <c r="L2" s="292" t="s">
        <v>2</v>
      </c>
      <c r="M2" s="292"/>
      <c r="N2" s="291"/>
      <c r="O2" s="591" t="s">
        <v>5141</v>
      </c>
      <c r="P2" s="750" t="s">
        <v>5194</v>
      </c>
      <c r="Q2" s="750" t="s">
        <v>5194</v>
      </c>
      <c r="R2" s="750" t="s">
        <v>5194</v>
      </c>
      <c r="S2" s="750" t="s">
        <v>5194</v>
      </c>
      <c r="T2" s="750" t="s">
        <v>5194</v>
      </c>
      <c r="U2" s="750" t="s">
        <v>5194</v>
      </c>
      <c r="V2" s="750" t="s">
        <v>5194</v>
      </c>
      <c r="W2" s="750" t="s">
        <v>5194</v>
      </c>
      <c r="X2" s="750" t="s">
        <v>5194</v>
      </c>
    </row>
    <row r="3" spans="1:24" ht="18" customHeight="1">
      <c r="A3" s="593">
        <v>18</v>
      </c>
      <c r="B3" s="298" t="s">
        <v>3</v>
      </c>
      <c r="C3" s="594"/>
      <c r="D3" s="594"/>
      <c r="E3" s="595"/>
      <c r="F3" s="596" t="s">
        <v>4</v>
      </c>
      <c r="H3" s="301"/>
      <c r="I3" s="301"/>
      <c r="J3" s="301"/>
      <c r="K3" s="301"/>
      <c r="L3" s="597" t="s">
        <v>5150</v>
      </c>
      <c r="M3" s="296"/>
      <c r="N3" s="301"/>
      <c r="O3" s="301"/>
      <c r="P3" s="815" t="s">
        <v>5151</v>
      </c>
      <c r="Q3" s="815" t="s">
        <v>5151</v>
      </c>
      <c r="R3" s="815" t="s">
        <v>5151</v>
      </c>
      <c r="S3" s="752" t="s">
        <v>5151</v>
      </c>
      <c r="T3" s="752" t="s">
        <v>5151</v>
      </c>
      <c r="U3" s="752" t="s">
        <v>5151</v>
      </c>
      <c r="V3" s="816" t="s">
        <v>736</v>
      </c>
      <c r="W3" s="816" t="s">
        <v>736</v>
      </c>
      <c r="X3" s="816" t="s">
        <v>736</v>
      </c>
    </row>
    <row r="4" spans="1:24" ht="15.75" customHeight="1" thickBot="1">
      <c r="A4" s="593">
        <v>15.75</v>
      </c>
      <c r="B4" s="584" t="s">
        <v>5144</v>
      </c>
      <c r="C4" s="303"/>
      <c r="D4" s="598"/>
      <c r="E4" s="599"/>
      <c r="F4" s="600"/>
      <c r="G4" s="305"/>
      <c r="H4" s="305"/>
      <c r="I4" s="305"/>
      <c r="J4" s="305"/>
      <c r="K4" s="305"/>
      <c r="M4" s="305"/>
      <c r="N4" s="305"/>
      <c r="O4" s="305"/>
      <c r="P4" s="802" t="s">
        <v>5191</v>
      </c>
      <c r="Q4" s="802" t="s">
        <v>5192</v>
      </c>
      <c r="R4" s="802" t="s">
        <v>5197</v>
      </c>
      <c r="S4" s="802" t="s">
        <v>5191</v>
      </c>
      <c r="T4" s="802" t="s">
        <v>5192</v>
      </c>
      <c r="U4" s="802" t="s">
        <v>5197</v>
      </c>
      <c r="V4" s="802" t="s">
        <v>5191</v>
      </c>
      <c r="W4" s="802" t="s">
        <v>5192</v>
      </c>
      <c r="X4" s="802" t="s">
        <v>5197</v>
      </c>
    </row>
    <row r="5" spans="1:24" ht="17.100000000000001" customHeight="1">
      <c r="A5" s="601">
        <v>17</v>
      </c>
      <c r="B5" s="577" t="s">
        <v>5</v>
      </c>
      <c r="C5" s="878"/>
      <c r="D5" s="878"/>
      <c r="E5" s="884"/>
      <c r="F5" s="310" t="s">
        <v>6</v>
      </c>
      <c r="G5" s="310"/>
      <c r="H5" s="310"/>
      <c r="I5" s="878" t="s">
        <v>5193</v>
      </c>
      <c r="J5" s="878"/>
      <c r="K5" s="878"/>
      <c r="L5" s="311" t="s">
        <v>7</v>
      </c>
      <c r="M5" s="885" t="s">
        <v>5190</v>
      </c>
      <c r="N5" s="885"/>
      <c r="O5" s="885"/>
      <c r="P5" s="1049" t="s">
        <v>3167</v>
      </c>
      <c r="Q5" s="1050" t="s">
        <v>3167</v>
      </c>
      <c r="R5" s="1050" t="s">
        <v>3167</v>
      </c>
      <c r="S5" s="1050" t="s">
        <v>3621</v>
      </c>
      <c r="T5" s="1050" t="s">
        <v>3621</v>
      </c>
      <c r="U5" s="1050" t="s">
        <v>3621</v>
      </c>
      <c r="V5" s="1050" t="s">
        <v>3621</v>
      </c>
      <c r="W5" s="1050" t="s">
        <v>3621</v>
      </c>
      <c r="X5" s="1050" t="s">
        <v>3621</v>
      </c>
    </row>
    <row r="6" spans="1:24" ht="17.100000000000001" customHeight="1">
      <c r="A6" s="601">
        <v>17</v>
      </c>
      <c r="B6" s="313" t="s">
        <v>8</v>
      </c>
      <c r="C6" s="895"/>
      <c r="D6" s="873"/>
      <c r="E6" s="874"/>
      <c r="F6" s="602" t="s">
        <v>9</v>
      </c>
      <c r="G6" s="602"/>
      <c r="H6" s="602"/>
      <c r="I6" s="873">
        <v>15671810</v>
      </c>
      <c r="J6" s="873"/>
      <c r="K6" s="873"/>
      <c r="L6" s="314" t="s">
        <v>10</v>
      </c>
      <c r="M6" s="886"/>
      <c r="N6" s="886"/>
      <c r="O6" s="886"/>
      <c r="P6" s="813" t="s">
        <v>5195</v>
      </c>
      <c r="Q6" s="814" t="s">
        <v>5196</v>
      </c>
      <c r="R6" s="813" t="s">
        <v>5198</v>
      </c>
      <c r="S6" s="813" t="s">
        <v>5195</v>
      </c>
      <c r="T6" s="814" t="s">
        <v>5196</v>
      </c>
      <c r="U6" s="814" t="s">
        <v>5198</v>
      </c>
      <c r="V6" s="813" t="s">
        <v>5195</v>
      </c>
      <c r="W6" s="813" t="s">
        <v>5196</v>
      </c>
      <c r="X6" s="813" t="s">
        <v>5198</v>
      </c>
    </row>
    <row r="7" spans="1:24" ht="17.100000000000001" customHeight="1">
      <c r="A7" s="601">
        <v>17</v>
      </c>
      <c r="B7" s="313" t="s">
        <v>11</v>
      </c>
      <c r="C7" s="872"/>
      <c r="D7" s="873"/>
      <c r="E7" s="874"/>
      <c r="F7" s="602" t="s">
        <v>12</v>
      </c>
      <c r="G7" s="602"/>
      <c r="H7" s="602"/>
      <c r="I7" s="873" t="s">
        <v>5194</v>
      </c>
      <c r="J7" s="873"/>
      <c r="K7" s="873"/>
      <c r="L7" s="314" t="s">
        <v>13</v>
      </c>
      <c r="M7" s="887"/>
      <c r="N7" s="887"/>
      <c r="O7" s="887"/>
      <c r="P7" s="817">
        <v>45496</v>
      </c>
      <c r="Q7" s="818">
        <v>37307</v>
      </c>
      <c r="R7" s="818">
        <v>8189</v>
      </c>
      <c r="S7" s="818">
        <v>66566</v>
      </c>
      <c r="T7" s="818">
        <v>54584</v>
      </c>
      <c r="U7" s="818">
        <v>11982</v>
      </c>
      <c r="V7" s="818">
        <v>14316</v>
      </c>
      <c r="W7" s="818">
        <v>11740</v>
      </c>
      <c r="X7" s="818">
        <v>2577</v>
      </c>
    </row>
    <row r="8" spans="1:24" ht="17.100000000000001" customHeight="1" thickBot="1">
      <c r="A8" s="601">
        <v>17</v>
      </c>
      <c r="B8" s="316" t="s">
        <v>14</v>
      </c>
      <c r="C8" s="898">
        <v>43686</v>
      </c>
      <c r="D8" s="898"/>
      <c r="E8" s="899"/>
      <c r="F8" s="603" t="s">
        <v>15</v>
      </c>
      <c r="G8" s="603"/>
      <c r="H8" s="603"/>
      <c r="I8" s="893"/>
      <c r="J8" s="894"/>
      <c r="K8" s="894"/>
      <c r="L8" s="317" t="s">
        <v>16</v>
      </c>
      <c r="M8" s="888"/>
      <c r="N8" s="888"/>
      <c r="O8" s="888"/>
      <c r="P8" s="800"/>
      <c r="Q8" s="800"/>
      <c r="R8" s="803"/>
      <c r="S8" s="803"/>
      <c r="T8" s="800"/>
      <c r="U8" s="800"/>
      <c r="V8" s="803"/>
      <c r="W8" s="803"/>
      <c r="X8" s="803"/>
    </row>
    <row r="9" spans="1:24" ht="12" customHeight="1" thickBot="1">
      <c r="A9" s="593">
        <v>20</v>
      </c>
      <c r="B9" s="604"/>
      <c r="C9" s="871"/>
      <c r="D9" s="871"/>
      <c r="E9" s="605"/>
      <c r="F9" s="604"/>
      <c r="G9" s="604"/>
      <c r="H9" s="604"/>
      <c r="I9" s="606"/>
      <c r="J9" s="606"/>
      <c r="K9" s="606"/>
      <c r="L9" s="606"/>
      <c r="M9" s="606"/>
      <c r="N9" s="606"/>
      <c r="O9" s="606"/>
      <c r="P9" s="606"/>
      <c r="Q9" s="606"/>
      <c r="R9" s="606"/>
      <c r="S9" s="606"/>
      <c r="T9" s="606"/>
      <c r="U9" s="606"/>
      <c r="V9" s="606"/>
      <c r="W9" s="606"/>
      <c r="X9" s="606"/>
    </row>
    <row r="10" spans="1:24" ht="18.95" customHeight="1" thickBot="1">
      <c r="A10" s="593">
        <v>19</v>
      </c>
      <c r="B10" s="607" t="s">
        <v>17</v>
      </c>
      <c r="C10" s="608"/>
      <c r="D10" s="609"/>
      <c r="E10" s="585"/>
      <c r="F10" s="610"/>
      <c r="G10" s="611"/>
      <c r="H10" s="611"/>
      <c r="I10" s="611"/>
      <c r="J10" s="611"/>
      <c r="K10" s="611"/>
      <c r="L10" s="611"/>
      <c r="M10" s="612" t="s">
        <v>18</v>
      </c>
      <c r="N10" s="613" t="str">
        <f>IF(C28="","", C28)</f>
        <v/>
      </c>
      <c r="O10" s="613" t="str">
        <f>IF(C27="","", C27)</f>
        <v/>
      </c>
      <c r="P10" s="614" t="str">
        <f t="shared" ref="P10:X10" si="0">$C$26</f>
        <v>USD</v>
      </c>
      <c r="Q10" s="614" t="str">
        <f t="shared" si="0"/>
        <v>USD</v>
      </c>
      <c r="R10" s="614" t="str">
        <f t="shared" si="0"/>
        <v>USD</v>
      </c>
      <c r="S10" s="614" t="str">
        <f t="shared" si="0"/>
        <v>USD</v>
      </c>
      <c r="T10" s="614" t="str">
        <f t="shared" si="0"/>
        <v>USD</v>
      </c>
      <c r="U10" s="614" t="str">
        <f t="shared" si="0"/>
        <v>USD</v>
      </c>
      <c r="V10" s="614" t="str">
        <f t="shared" si="0"/>
        <v>USD</v>
      </c>
      <c r="W10" s="614" t="str">
        <f t="shared" si="0"/>
        <v>USD</v>
      </c>
      <c r="X10" s="614" t="str">
        <f t="shared" si="0"/>
        <v>USD</v>
      </c>
    </row>
    <row r="11" spans="1:24" ht="18.95" customHeight="1">
      <c r="A11" s="593">
        <v>19</v>
      </c>
      <c r="B11" s="615"/>
      <c r="C11" s="586"/>
      <c r="D11" s="616"/>
      <c r="E11" s="585"/>
      <c r="F11" s="617" t="s">
        <v>19</v>
      </c>
      <c r="G11" s="618" t="s">
        <v>20</v>
      </c>
      <c r="H11" s="619"/>
      <c r="I11" s="619"/>
      <c r="J11" s="620"/>
      <c r="K11" s="621"/>
      <c r="L11" s="622"/>
      <c r="M11" s="619"/>
      <c r="N11" s="623">
        <f ca="1">Material!U115</f>
        <v>0</v>
      </c>
      <c r="O11" s="623">
        <f ca="1">Material!U114</f>
        <v>0</v>
      </c>
      <c r="P11" s="624">
        <f>Material!U113</f>
        <v>81.801767725538298</v>
      </c>
      <c r="Q11" s="624">
        <f ca="1">Material!Z113</f>
        <v>97.6580237255383</v>
      </c>
      <c r="R11" s="624">
        <f ca="1">Material!AE113</f>
        <v>298.08391978268111</v>
      </c>
      <c r="S11" s="624">
        <f ca="1">Material!AJ113</f>
        <v>94.676529816291549</v>
      </c>
      <c r="T11" s="624">
        <f ca="1">Material!AO113</f>
        <v>110.46078581629155</v>
      </c>
      <c r="U11" s="624">
        <f ca="1">Material!AT113</f>
        <v>310.89548187343433</v>
      </c>
      <c r="V11" s="624">
        <f ca="1">Material!AY113</f>
        <v>111.43170440555073</v>
      </c>
      <c r="W11" s="624">
        <f>Material!BD113</f>
        <v>127.21596040555075</v>
      </c>
      <c r="X11" s="624">
        <f>Material!BM113</f>
        <v>327.65065646269352</v>
      </c>
    </row>
    <row r="12" spans="1:24" ht="18.95" customHeight="1" thickBot="1">
      <c r="A12" s="593"/>
      <c r="B12" s="615"/>
      <c r="C12" s="586"/>
      <c r="D12" s="616"/>
      <c r="E12" s="585"/>
      <c r="F12" s="625" t="s">
        <v>21</v>
      </c>
      <c r="G12" s="626" t="s">
        <v>22</v>
      </c>
      <c r="H12" s="627"/>
      <c r="I12" s="627"/>
      <c r="J12" s="627"/>
      <c r="K12" s="627"/>
      <c r="L12" s="627"/>
      <c r="M12" s="627"/>
      <c r="N12" s="628">
        <f ca="1">'Manufacturing costs'!U49</f>
        <v>0</v>
      </c>
      <c r="O12" s="628">
        <f ca="1">'Manufacturing costs'!U48</f>
        <v>0</v>
      </c>
      <c r="P12" s="629">
        <f ca="1">'Manufacturing costs'!U47</f>
        <v>49.117669026738838</v>
      </c>
      <c r="Q12" s="629">
        <f ca="1">'Manufacturing costs'!AB47</f>
        <v>49.117669026738838</v>
      </c>
      <c r="R12" s="629">
        <f ca="1">'Manufacturing costs'!AI47</f>
        <v>51.343935295072171</v>
      </c>
      <c r="S12" s="629">
        <f ca="1">'Manufacturing costs'!AW47</f>
        <v>50.227643533405505</v>
      </c>
      <c r="T12" s="629">
        <f ca="1">'Manufacturing costs'!AW47</f>
        <v>50.227643533405505</v>
      </c>
      <c r="U12" s="629">
        <f ca="1">'Manufacturing costs'!BD47</f>
        <v>55.705550411738834</v>
      </c>
      <c r="V12" s="629">
        <f ca="1">'Manufacturing costs'!BK47</f>
        <v>50.227643533405505</v>
      </c>
      <c r="W12" s="629">
        <f ca="1">'Manufacturing costs'!BR47</f>
        <v>50.227643533405505</v>
      </c>
      <c r="X12" s="629">
        <f>'Manufacturing costs'!DG47</f>
        <v>55.705550411738834</v>
      </c>
    </row>
    <row r="13" spans="1:24" ht="18.95" customHeight="1">
      <c r="A13" s="593">
        <v>19</v>
      </c>
      <c r="B13" s="630" t="s">
        <v>23</v>
      </c>
      <c r="C13" s="631"/>
      <c r="D13" s="751">
        <v>8</v>
      </c>
      <c r="E13" s="585"/>
      <c r="F13" s="632"/>
      <c r="G13" s="633" t="s">
        <v>4720</v>
      </c>
      <c r="H13" s="634"/>
      <c r="I13" s="635"/>
      <c r="J13" s="636"/>
      <c r="K13" s="637"/>
      <c r="L13" s="638" t="s">
        <v>24</v>
      </c>
      <c r="M13" s="635"/>
      <c r="N13" s="639">
        <f t="shared" ref="N13:S13" ca="1" si="1">N12+N11</f>
        <v>0</v>
      </c>
      <c r="O13" s="639">
        <f t="shared" ca="1" si="1"/>
        <v>0</v>
      </c>
      <c r="P13" s="640">
        <f t="shared" ca="1" si="1"/>
        <v>130.91943675227714</v>
      </c>
      <c r="Q13" s="640">
        <f t="shared" ca="1" si="1"/>
        <v>146.77569275227714</v>
      </c>
      <c r="R13" s="640">
        <f t="shared" ca="1" si="1"/>
        <v>349.42785507775329</v>
      </c>
      <c r="S13" s="640">
        <f t="shared" ca="1" si="1"/>
        <v>144.90417334969706</v>
      </c>
      <c r="T13" s="640">
        <f t="shared" ref="T13:W13" ca="1" si="2">T12+T11</f>
        <v>160.68842934969706</v>
      </c>
      <c r="U13" s="640">
        <f t="shared" ca="1" si="2"/>
        <v>366.60103228517318</v>
      </c>
      <c r="V13" s="640">
        <f t="shared" ca="1" si="2"/>
        <v>161.65934793895624</v>
      </c>
      <c r="W13" s="640">
        <f t="shared" ca="1" si="2"/>
        <v>177.44360393895624</v>
      </c>
      <c r="X13" s="640">
        <f t="shared" ref="X13" si="3">X12+X11</f>
        <v>383.35620687443236</v>
      </c>
    </row>
    <row r="14" spans="1:24" ht="18.95" customHeight="1">
      <c r="A14" s="593">
        <v>19</v>
      </c>
      <c r="B14" s="630" t="s">
        <v>25</v>
      </c>
      <c r="C14" s="811"/>
      <c r="D14" s="812">
        <v>252757</v>
      </c>
      <c r="E14" s="585"/>
      <c r="F14" s="643"/>
      <c r="G14" s="644" t="s">
        <v>26</v>
      </c>
      <c r="H14" s="644"/>
      <c r="I14" s="645"/>
      <c r="J14" s="646"/>
      <c r="K14" s="647"/>
      <c r="L14" s="648"/>
      <c r="M14" s="645"/>
      <c r="N14" s="649">
        <f ca="1">Material!M115+Material!L115</f>
        <v>0</v>
      </c>
      <c r="O14" s="649">
        <f ca="1">Material!M114+Material!L114</f>
        <v>0</v>
      </c>
      <c r="P14" s="650">
        <f ca="1">Material!$M$113+Material!$L$113</f>
        <v>0</v>
      </c>
      <c r="Q14" s="650">
        <f ca="1">Material!$M$113+Material!$L$113</f>
        <v>0</v>
      </c>
      <c r="R14" s="650">
        <f ca="1">Material!$M$113+Material!$L$113</f>
        <v>0</v>
      </c>
      <c r="S14" s="650">
        <f ca="1">Material!$M$113+Material!$L$113</f>
        <v>0</v>
      </c>
      <c r="T14" s="650">
        <f ca="1">Material!$M$113+Material!$L$113</f>
        <v>0</v>
      </c>
      <c r="U14" s="650">
        <f ca="1">Material!$M$113+Material!$L$113</f>
        <v>0</v>
      </c>
      <c r="V14" s="650">
        <f ca="1">Material!$M$113+Material!$L$113</f>
        <v>0</v>
      </c>
      <c r="W14" s="650">
        <f ca="1">Material!$M$113+Material!$L$113</f>
        <v>0</v>
      </c>
      <c r="X14" s="650">
        <f ca="1">Material!$M$113+Material!$L$113</f>
        <v>0</v>
      </c>
    </row>
    <row r="15" spans="1:24" ht="18.95" customHeight="1" thickBot="1">
      <c r="A15" s="593">
        <v>19</v>
      </c>
      <c r="B15" s="651" t="s">
        <v>27</v>
      </c>
      <c r="C15" s="811"/>
      <c r="D15" s="812" t="s">
        <v>5208</v>
      </c>
      <c r="E15" s="585"/>
      <c r="F15" s="652"/>
      <c r="G15" s="653" t="s">
        <v>28</v>
      </c>
      <c r="H15" s="653"/>
      <c r="I15" s="654"/>
      <c r="J15" s="654"/>
      <c r="K15" s="655"/>
      <c r="L15" s="655"/>
      <c r="M15" s="654"/>
      <c r="N15" s="656">
        <f ca="1">Material!N115</f>
        <v>0</v>
      </c>
      <c r="O15" s="656">
        <f ca="1">Material!N114</f>
        <v>0</v>
      </c>
      <c r="P15" s="657">
        <f ca="1">Material!$N$113</f>
        <v>0</v>
      </c>
      <c r="Q15" s="657">
        <f ca="1">Material!$N$113</f>
        <v>0</v>
      </c>
      <c r="R15" s="657">
        <f ca="1">Material!$N$113</f>
        <v>0</v>
      </c>
      <c r="S15" s="657">
        <f ca="1">Material!$N$113</f>
        <v>0</v>
      </c>
      <c r="T15" s="657">
        <f ca="1">Material!$N$113</f>
        <v>0</v>
      </c>
      <c r="U15" s="657">
        <f ca="1">Material!$N$113</f>
        <v>0</v>
      </c>
      <c r="V15" s="657">
        <f ca="1">Material!$N$113</f>
        <v>0</v>
      </c>
      <c r="W15" s="657">
        <f ca="1">Material!$N$113</f>
        <v>0</v>
      </c>
      <c r="X15" s="657">
        <f ca="1">Material!$N$113</f>
        <v>0</v>
      </c>
    </row>
    <row r="16" spans="1:24" ht="18.95" customHeight="1" thickBot="1">
      <c r="A16" s="593">
        <v>19</v>
      </c>
      <c r="B16" s="630" t="s">
        <v>29</v>
      </c>
      <c r="C16" s="641"/>
      <c r="D16" s="642"/>
      <c r="E16" s="585"/>
      <c r="F16" s="658"/>
      <c r="G16" s="658"/>
      <c r="H16" s="659"/>
      <c r="I16" s="660"/>
      <c r="J16" s="660"/>
      <c r="K16" s="661"/>
      <c r="L16" s="661"/>
      <c r="M16" s="660"/>
      <c r="N16" s="662"/>
      <c r="O16" s="662"/>
      <c r="P16" s="662"/>
      <c r="Q16" s="662"/>
      <c r="R16" s="662"/>
      <c r="S16" s="662"/>
      <c r="T16" s="662"/>
      <c r="U16" s="662"/>
      <c r="V16" s="662"/>
      <c r="W16" s="662"/>
      <c r="X16" s="662"/>
    </row>
    <row r="17" spans="1:24" ht="18.95" customHeight="1">
      <c r="A17" s="593">
        <v>19</v>
      </c>
      <c r="B17" s="630" t="s">
        <v>30</v>
      </c>
      <c r="C17" s="891"/>
      <c r="D17" s="892"/>
      <c r="E17" s="585"/>
      <c r="F17" s="617" t="s">
        <v>31</v>
      </c>
      <c r="G17" s="618" t="s">
        <v>4721</v>
      </c>
      <c r="H17" s="618"/>
      <c r="I17" s="619"/>
      <c r="J17" s="663"/>
      <c r="K17" s="620"/>
      <c r="L17" s="664"/>
      <c r="M17" s="663"/>
      <c r="N17" s="623">
        <f ca="1">'SBM-SEKOF-FWZ'!U54</f>
        <v>0</v>
      </c>
      <c r="O17" s="623">
        <f ca="1">'SBM-SEKOF-FWZ'!U53</f>
        <v>0</v>
      </c>
      <c r="P17" s="624">
        <f>'SBM-SEKOF-FWZ'!U52</f>
        <v>10.151335847010403</v>
      </c>
      <c r="Q17" s="624">
        <f>'SBM-SEKOF-FWZ'!U52</f>
        <v>10.151335847010403</v>
      </c>
      <c r="R17" s="624">
        <f>'SBM-SEKOF-FWZ'!U52</f>
        <v>10.151335847010403</v>
      </c>
      <c r="S17" s="624">
        <f>'SBM-SEKOF-FWZ'!U52</f>
        <v>10.151335847010403</v>
      </c>
      <c r="T17" s="624">
        <f>'SBM-SEKOF-FWZ'!U52</f>
        <v>10.151335847010403</v>
      </c>
      <c r="U17" s="624">
        <f>'SBM-SEKOF-FWZ'!U52</f>
        <v>10.151335847010403</v>
      </c>
      <c r="V17" s="624">
        <f>'SBM-SEKOF-FWZ'!U52</f>
        <v>10.151335847010403</v>
      </c>
      <c r="W17" s="624">
        <f>'SBM-SEKOF-FWZ'!U52</f>
        <v>10.151335847010403</v>
      </c>
      <c r="X17" s="624">
        <f>'SBM-SEKOF-FWZ'!U52</f>
        <v>10.151335847010403</v>
      </c>
    </row>
    <row r="18" spans="1:24" ht="18.95" customHeight="1" thickBot="1">
      <c r="A18" s="593">
        <v>19</v>
      </c>
      <c r="B18" s="665" t="s">
        <v>32</v>
      </c>
      <c r="C18" s="889">
        <v>43678</v>
      </c>
      <c r="D18" s="890"/>
      <c r="E18" s="585"/>
      <c r="F18" s="666" t="s">
        <v>36</v>
      </c>
      <c r="G18" s="667" t="s">
        <v>39</v>
      </c>
      <c r="H18" s="668"/>
      <c r="I18" s="668" t="s">
        <v>40</v>
      </c>
      <c r="J18" s="669"/>
      <c r="K18" s="621"/>
      <c r="L18" s="670"/>
      <c r="M18" s="669"/>
      <c r="N18" s="671">
        <f ca="1">Material!W115</f>
        <v>0</v>
      </c>
      <c r="O18" s="671">
        <f ca="1">Material!W114</f>
        <v>0</v>
      </c>
      <c r="P18" s="672">
        <f>Material!W113</f>
        <v>0.46399199817838993</v>
      </c>
      <c r="Q18" s="672">
        <f ca="1">Material!AB113</f>
        <v>0.69490278454299637</v>
      </c>
      <c r="R18" s="672">
        <f ca="1">Material!AG113</f>
        <v>16.008202375315985</v>
      </c>
      <c r="S18" s="672">
        <f ca="1">Material!AL113</f>
        <v>0.69212959552413023</v>
      </c>
      <c r="T18" s="672">
        <f ca="1">Material!AQ113</f>
        <v>0.92304038188873649</v>
      </c>
      <c r="U18" s="672">
        <f ca="1">Material!AV113</f>
        <v>17.704895855346443</v>
      </c>
      <c r="V18" s="672">
        <f ca="1">Material!BA113</f>
        <v>0.72759999311203616</v>
      </c>
      <c r="W18" s="672">
        <f>Material!BF113</f>
        <v>0.95897676932435816</v>
      </c>
      <c r="X18" s="672">
        <f>Material!BO113</f>
        <v>17.744598232629766</v>
      </c>
    </row>
    <row r="19" spans="1:24" ht="18.95" customHeight="1" thickBot="1">
      <c r="A19" s="593">
        <v>19</v>
      </c>
      <c r="B19" s="607" t="s">
        <v>34</v>
      </c>
      <c r="C19" s="608"/>
      <c r="D19" s="609"/>
      <c r="E19" s="585"/>
      <c r="F19" s="673"/>
      <c r="G19" s="674"/>
      <c r="H19" s="653"/>
      <c r="I19" s="653" t="s">
        <v>42</v>
      </c>
      <c r="J19" s="654"/>
      <c r="K19" s="655"/>
      <c r="L19" s="675"/>
      <c r="M19" s="654"/>
      <c r="N19" s="656">
        <f ca="1">'Manufacturing costs'!W49</f>
        <v>0</v>
      </c>
      <c r="O19" s="656">
        <f ca="1">'Manufacturing costs'!W48</f>
        <v>0</v>
      </c>
      <c r="P19" s="657">
        <f ca="1">'Manufacturing costs'!W47</f>
        <v>0.13977678529187759</v>
      </c>
      <c r="Q19" s="657">
        <f ca="1">'Manufacturing costs'!AD47</f>
        <v>0.13977678529187759</v>
      </c>
      <c r="R19" s="657">
        <f ca="1">'Manufacturing costs'!AK47</f>
        <v>1.2172650083103034</v>
      </c>
      <c r="S19" s="657">
        <f ca="1">'Manufacturing costs'!AY47</f>
        <v>0.15667995036801965</v>
      </c>
      <c r="T19" s="657">
        <f ca="1">'Manufacturing costs'!AY47</f>
        <v>0.15667995036801965</v>
      </c>
      <c r="U19" s="657">
        <f ca="1">'Manufacturing costs'!BF47</f>
        <v>1.7518396613888898</v>
      </c>
      <c r="V19" s="657">
        <f ca="1">'Manufacturing costs'!BM47</f>
        <v>0.15667995036801965</v>
      </c>
      <c r="W19" s="657">
        <f ca="1">'Manufacturing costs'!BT47</f>
        <v>0.15667995036801965</v>
      </c>
      <c r="X19" s="657">
        <f>'Manufacturing costs'!DI47</f>
        <v>1.7518396613888898</v>
      </c>
    </row>
    <row r="20" spans="1:24" ht="18.95" customHeight="1" thickBot="1">
      <c r="A20" s="593">
        <v>19</v>
      </c>
      <c r="B20" s="911"/>
      <c r="C20" s="912"/>
      <c r="D20" s="913"/>
      <c r="E20" s="585"/>
      <c r="F20" s="586"/>
      <c r="G20" s="586"/>
      <c r="H20" s="586"/>
      <c r="I20" s="586"/>
      <c r="J20" s="586"/>
      <c r="K20" s="586"/>
      <c r="L20" s="586"/>
      <c r="M20" s="586"/>
      <c r="N20" s="586"/>
      <c r="O20" s="586"/>
      <c r="P20" s="586"/>
      <c r="Q20" s="586"/>
      <c r="R20" s="586"/>
      <c r="S20" s="586"/>
      <c r="T20" s="586"/>
      <c r="U20" s="586"/>
      <c r="V20" s="586"/>
      <c r="W20" s="586"/>
      <c r="X20" s="586"/>
    </row>
    <row r="21" spans="1:24" ht="18.95" customHeight="1" thickBot="1">
      <c r="A21" s="593">
        <v>19</v>
      </c>
      <c r="B21" s="630" t="s">
        <v>35</v>
      </c>
      <c r="C21" s="914" t="s">
        <v>5199</v>
      </c>
      <c r="D21" s="915"/>
      <c r="E21" s="585"/>
      <c r="F21" s="676"/>
      <c r="G21" s="658" t="s">
        <v>43</v>
      </c>
      <c r="H21" s="659"/>
      <c r="I21" s="677"/>
      <c r="J21" s="661"/>
      <c r="K21" s="661"/>
      <c r="L21" s="661" t="s">
        <v>5135</v>
      </c>
      <c r="M21" s="678"/>
      <c r="N21" s="679">
        <f t="shared" ref="N21:S21" ca="1" si="4">SUM(N17:N19)+N13</f>
        <v>0</v>
      </c>
      <c r="O21" s="679">
        <f t="shared" ca="1" si="4"/>
        <v>0</v>
      </c>
      <c r="P21" s="680">
        <f ca="1">SUM(P17:P19)+P13</f>
        <v>141.67454138275781</v>
      </c>
      <c r="Q21" s="680">
        <f t="shared" ca="1" si="4"/>
        <v>157.76170816912241</v>
      </c>
      <c r="R21" s="680">
        <f t="shared" ca="1" si="4"/>
        <v>376.80465830839</v>
      </c>
      <c r="S21" s="680">
        <f t="shared" ca="1" si="4"/>
        <v>155.90431874259963</v>
      </c>
      <c r="T21" s="680">
        <f t="shared" ref="T21:W21" ca="1" si="5">SUM(T17:T19)+T13</f>
        <v>171.91948552896423</v>
      </c>
      <c r="U21" s="680">
        <f t="shared" ca="1" si="5"/>
        <v>396.20910364891893</v>
      </c>
      <c r="V21" s="680">
        <f t="shared" ca="1" si="5"/>
        <v>172.6949637294467</v>
      </c>
      <c r="W21" s="680">
        <f t="shared" ca="1" si="5"/>
        <v>188.71059650565903</v>
      </c>
      <c r="X21" s="680">
        <f t="shared" ref="X21" si="6">SUM(X17:X19)+X13</f>
        <v>413.00398061546144</v>
      </c>
    </row>
    <row r="22" spans="1:24" ht="18.95" customHeight="1" thickBot="1">
      <c r="A22" s="593">
        <v>19</v>
      </c>
      <c r="B22" s="630" t="s">
        <v>37</v>
      </c>
      <c r="C22" s="877"/>
      <c r="D22" s="916"/>
      <c r="E22" s="585"/>
      <c r="F22" s="592"/>
      <c r="G22" s="592"/>
      <c r="H22" s="592"/>
      <c r="I22" s="592"/>
      <c r="J22" s="592"/>
      <c r="K22" s="592"/>
      <c r="L22" s="592"/>
      <c r="M22" s="592"/>
      <c r="N22" s="681"/>
      <c r="O22" s="681"/>
      <c r="P22" s="681"/>
      <c r="Q22" s="681"/>
      <c r="R22" s="681"/>
      <c r="S22" s="681"/>
      <c r="T22" s="681"/>
      <c r="U22" s="681"/>
      <c r="V22" s="681"/>
      <c r="W22" s="681"/>
      <c r="X22" s="681"/>
    </row>
    <row r="23" spans="1:24" ht="18.95" customHeight="1">
      <c r="A23" s="593">
        <v>19</v>
      </c>
      <c r="B23" s="630" t="s">
        <v>41</v>
      </c>
      <c r="C23" s="877"/>
      <c r="D23" s="916"/>
      <c r="E23" s="585"/>
      <c r="F23" s="617" t="s">
        <v>38</v>
      </c>
      <c r="G23" s="618" t="s">
        <v>5134</v>
      </c>
      <c r="H23" s="618"/>
      <c r="I23" s="619"/>
      <c r="J23" s="663"/>
      <c r="K23" s="620" t="s">
        <v>33</v>
      </c>
      <c r="L23" s="882" t="s">
        <v>5332</v>
      </c>
      <c r="M23" s="883"/>
      <c r="N23" s="682"/>
      <c r="O23" s="682"/>
      <c r="P23" s="683">
        <f ca="1">P13/100*3</f>
        <v>3.9275831025683141</v>
      </c>
      <c r="Q23" s="683">
        <f t="shared" ref="Q23:X23" ca="1" si="7">Q13/100*3</f>
        <v>4.4032707825683142</v>
      </c>
      <c r="R23" s="683">
        <f t="shared" ca="1" si="7"/>
        <v>10.482835652332598</v>
      </c>
      <c r="S23" s="683">
        <f t="shared" ca="1" si="7"/>
        <v>4.3471252004909111</v>
      </c>
      <c r="T23" s="683">
        <f t="shared" ca="1" si="7"/>
        <v>4.8206528804909121</v>
      </c>
      <c r="U23" s="683">
        <f t="shared" ca="1" si="7"/>
        <v>10.998030968555195</v>
      </c>
      <c r="V23" s="683">
        <f t="shared" ca="1" si="7"/>
        <v>4.8497804381686871</v>
      </c>
      <c r="W23" s="683">
        <f t="shared" ca="1" si="7"/>
        <v>5.3233081181686872</v>
      </c>
      <c r="X23" s="683">
        <f t="shared" si="7"/>
        <v>11.50068620623297</v>
      </c>
    </row>
    <row r="24" spans="1:24" ht="18.95" customHeight="1" thickBot="1">
      <c r="A24" s="593">
        <v>19</v>
      </c>
      <c r="B24" s="684"/>
      <c r="C24" s="685"/>
      <c r="D24" s="879" t="s">
        <v>4795</v>
      </c>
      <c r="E24" s="585"/>
      <c r="F24" s="686"/>
      <c r="G24" s="687" t="s">
        <v>47</v>
      </c>
      <c r="H24" s="688"/>
      <c r="I24" s="689"/>
      <c r="J24" s="689"/>
      <c r="K24" s="689"/>
      <c r="L24" s="689" t="s">
        <v>44</v>
      </c>
      <c r="M24" s="689"/>
      <c r="N24" s="690">
        <f t="shared" ref="N24:S24" ca="1" si="8">N21+N23</f>
        <v>0</v>
      </c>
      <c r="O24" s="690">
        <f t="shared" ca="1" si="8"/>
        <v>0</v>
      </c>
      <c r="P24" s="691">
        <f ca="1">P21+P23</f>
        <v>145.60212448532613</v>
      </c>
      <c r="Q24" s="691">
        <f t="shared" ca="1" si="8"/>
        <v>162.16497895169073</v>
      </c>
      <c r="R24" s="691">
        <f t="shared" ca="1" si="8"/>
        <v>387.2874939607226</v>
      </c>
      <c r="S24" s="691">
        <f t="shared" ca="1" si="8"/>
        <v>160.25144394309055</v>
      </c>
      <c r="T24" s="691">
        <f t="shared" ref="T24:W24" ca="1" si="9">T21+T23</f>
        <v>176.74013840945514</v>
      </c>
      <c r="U24" s="691">
        <f t="shared" ca="1" si="9"/>
        <v>407.20713461747414</v>
      </c>
      <c r="V24" s="691">
        <f t="shared" ca="1" si="9"/>
        <v>177.54474416761539</v>
      </c>
      <c r="W24" s="691">
        <f t="shared" ca="1" si="9"/>
        <v>194.03390462382771</v>
      </c>
      <c r="X24" s="691">
        <f t="shared" ref="X24" si="10">X21+X23</f>
        <v>424.5046668216944</v>
      </c>
    </row>
    <row r="25" spans="1:24" ht="18.95" customHeight="1" thickBot="1">
      <c r="A25" s="593">
        <v>19</v>
      </c>
      <c r="B25" s="96"/>
      <c r="C25" s="692"/>
      <c r="D25" s="880"/>
      <c r="E25" s="585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2"/>
      <c r="X25" s="592"/>
    </row>
    <row r="26" spans="1:24" ht="18.95" customHeight="1">
      <c r="A26" s="593"/>
      <c r="B26" s="693" t="s">
        <v>45</v>
      </c>
      <c r="C26" s="810" t="s">
        <v>164</v>
      </c>
      <c r="D26" s="881"/>
      <c r="E26" s="585"/>
      <c r="F26" s="617" t="s">
        <v>46</v>
      </c>
      <c r="G26" s="619" t="s">
        <v>4916</v>
      </c>
      <c r="H26" s="619"/>
      <c r="I26" s="620"/>
      <c r="J26" s="620"/>
      <c r="K26" s="620" t="s">
        <v>33</v>
      </c>
      <c r="L26" s="882"/>
      <c r="M26" s="883"/>
      <c r="N26" s="623">
        <f ca="1">Material!BK115</f>
        <v>0</v>
      </c>
      <c r="O26" s="623">
        <f ca="1">Material!BK114</f>
        <v>0</v>
      </c>
      <c r="P26" s="624">
        <f ca="1">Material!$BK$113</f>
        <v>0</v>
      </c>
      <c r="Q26" s="624">
        <f ca="1">Material!$BK$113</f>
        <v>0</v>
      </c>
      <c r="R26" s="624">
        <f ca="1">Material!$BK$113</f>
        <v>0</v>
      </c>
      <c r="S26" s="624">
        <f ca="1">Material!$BK$113</f>
        <v>0</v>
      </c>
      <c r="T26" s="624">
        <f ca="1">Material!$BK$113</f>
        <v>0</v>
      </c>
      <c r="U26" s="624">
        <f ca="1">Material!$BK$113</f>
        <v>0</v>
      </c>
      <c r="V26" s="624">
        <f ca="1">Material!$BK$113</f>
        <v>0</v>
      </c>
      <c r="W26" s="624">
        <f ca="1">Material!$BK$113</f>
        <v>0</v>
      </c>
      <c r="X26" s="624">
        <f ca="1">Material!$BK$113</f>
        <v>0</v>
      </c>
    </row>
    <row r="27" spans="1:24" ht="18.95" customHeight="1">
      <c r="A27" s="593">
        <v>19</v>
      </c>
      <c r="B27" s="693" t="s">
        <v>4793</v>
      </c>
      <c r="C27" s="694"/>
      <c r="D27" s="695">
        <v>1.22</v>
      </c>
      <c r="E27" s="585"/>
      <c r="F27" s="696" t="s">
        <v>48</v>
      </c>
      <c r="G27" s="668" t="s">
        <v>50</v>
      </c>
      <c r="H27" s="668"/>
      <c r="I27" s="621"/>
      <c r="J27" s="621"/>
      <c r="K27" s="621" t="s">
        <v>33</v>
      </c>
      <c r="L27" s="877" t="s">
        <v>5185</v>
      </c>
      <c r="M27" s="897"/>
      <c r="N27" s="697"/>
      <c r="O27" s="697"/>
      <c r="P27" s="698">
        <v>1.84263</v>
      </c>
      <c r="Q27" s="698">
        <v>1.84263</v>
      </c>
      <c r="R27" s="698">
        <v>1.84263</v>
      </c>
      <c r="S27" s="698">
        <v>1.84263</v>
      </c>
      <c r="T27" s="698">
        <v>1.84263</v>
      </c>
      <c r="U27" s="698">
        <v>1.84263</v>
      </c>
      <c r="V27" s="698">
        <v>1.84263</v>
      </c>
      <c r="W27" s="698">
        <v>1.84263</v>
      </c>
      <c r="X27" s="698">
        <v>1.84263</v>
      </c>
    </row>
    <row r="28" spans="1:24" ht="18.95" customHeight="1" thickBot="1">
      <c r="A28" s="593">
        <v>19</v>
      </c>
      <c r="B28" s="699" t="s">
        <v>4794</v>
      </c>
      <c r="C28" s="694"/>
      <c r="D28" s="700"/>
      <c r="E28" s="585"/>
      <c r="F28" s="701" t="s">
        <v>51</v>
      </c>
      <c r="G28" s="702" t="s">
        <v>52</v>
      </c>
      <c r="H28" s="702"/>
      <c r="I28" s="703"/>
      <c r="J28" s="703"/>
      <c r="K28" s="704" t="s">
        <v>33</v>
      </c>
      <c r="L28" s="917" t="s">
        <v>5189</v>
      </c>
      <c r="M28" s="918"/>
      <c r="N28" s="705"/>
      <c r="O28" s="805"/>
      <c r="P28" s="806">
        <v>7.2735000000000003</v>
      </c>
      <c r="Q28" s="806">
        <v>7.2735000000000003</v>
      </c>
      <c r="R28" s="806">
        <v>7.2735000000000003</v>
      </c>
      <c r="S28" s="806">
        <v>7.2735000000000003</v>
      </c>
      <c r="T28" s="806">
        <v>7.2735000000000003</v>
      </c>
      <c r="U28" s="806">
        <v>7.2735000000000003</v>
      </c>
      <c r="V28" s="806">
        <v>7.2735000000000003</v>
      </c>
      <c r="W28" s="806">
        <v>7.2735000000000003</v>
      </c>
      <c r="X28" s="806">
        <v>7.2735000000000003</v>
      </c>
    </row>
    <row r="29" spans="1:24" ht="18.95" customHeight="1" thickBot="1">
      <c r="A29" s="593">
        <v>19</v>
      </c>
      <c r="B29" s="607" t="s">
        <v>49</v>
      </c>
      <c r="C29" s="608"/>
      <c r="D29" s="609"/>
      <c r="E29" s="585"/>
      <c r="F29" s="686"/>
      <c r="G29" s="687" t="s">
        <v>53</v>
      </c>
      <c r="H29" s="688"/>
      <c r="I29" s="689"/>
      <c r="J29" s="689"/>
      <c r="K29" s="689"/>
      <c r="L29" s="689" t="s">
        <v>5136</v>
      </c>
      <c r="M29" s="689"/>
      <c r="N29" s="804"/>
      <c r="O29" s="804"/>
      <c r="P29" s="1043">
        <f t="shared" ref="P29:X29" ca="1" si="11">SUM(P24:P28)</f>
        <v>154.71825448532616</v>
      </c>
      <c r="Q29" s="1043">
        <f t="shared" ca="1" si="11"/>
        <v>171.28110895169075</v>
      </c>
      <c r="R29" s="1043">
        <f t="shared" ca="1" si="11"/>
        <v>396.4036239607226</v>
      </c>
      <c r="S29" s="1043">
        <f t="shared" ca="1" si="11"/>
        <v>169.36757394309058</v>
      </c>
      <c r="T29" s="1043">
        <f t="shared" ca="1" si="11"/>
        <v>185.85626840945517</v>
      </c>
      <c r="U29" s="1043">
        <f t="shared" ca="1" si="11"/>
        <v>416.32326461747414</v>
      </c>
      <c r="V29" s="1043">
        <f t="shared" ca="1" si="11"/>
        <v>186.66087416761542</v>
      </c>
      <c r="W29" s="1043">
        <f t="shared" ca="1" si="11"/>
        <v>203.15003462382774</v>
      </c>
      <c r="X29" s="1043">
        <f t="shared" ca="1" si="11"/>
        <v>433.6207968216944</v>
      </c>
    </row>
    <row r="30" spans="1:24" ht="18.95" customHeight="1" thickBot="1">
      <c r="A30" s="593"/>
      <c r="B30" s="791"/>
      <c r="C30" s="792"/>
      <c r="D30" s="793"/>
      <c r="E30" s="585"/>
      <c r="F30" s="686"/>
      <c r="G30" s="687"/>
      <c r="H30" s="688"/>
      <c r="I30" s="689"/>
      <c r="J30" s="689"/>
      <c r="K30" s="689"/>
      <c r="L30" s="689"/>
      <c r="M30" s="689"/>
      <c r="N30" s="804"/>
      <c r="O30" s="869" t="s">
        <v>5333</v>
      </c>
      <c r="P30" s="870">
        <f>Material!$X$113</f>
        <v>-49.434484440852948</v>
      </c>
      <c r="Q30" s="870">
        <f>Material!$X$113</f>
        <v>-49.434484440852948</v>
      </c>
      <c r="R30" s="870">
        <f>Material!$X$113</f>
        <v>-49.434484440852948</v>
      </c>
      <c r="S30" s="869">
        <f>Material!$AM$113</f>
        <v>-46.231004440852942</v>
      </c>
      <c r="T30" s="869">
        <f>Material!$AM$113</f>
        <v>-46.231004440852942</v>
      </c>
      <c r="U30" s="869">
        <f>Material!$AM$113</f>
        <v>-46.231004440852942</v>
      </c>
      <c r="V30" s="869">
        <f>Material!$AM$113</f>
        <v>-46.231004440852942</v>
      </c>
      <c r="W30" s="869">
        <f>Material!$AM$113</f>
        <v>-46.231004440852942</v>
      </c>
      <c r="X30" s="869">
        <f>Material!$AM$113</f>
        <v>-46.231004440852942</v>
      </c>
    </row>
    <row r="31" spans="1:24" ht="18.95" customHeight="1" thickBot="1">
      <c r="A31" s="593"/>
      <c r="B31" s="791"/>
      <c r="C31" s="792"/>
      <c r="D31" s="793"/>
      <c r="E31" s="585"/>
      <c r="F31" s="686"/>
      <c r="G31" s="687"/>
      <c r="H31" s="688"/>
      <c r="I31" s="689"/>
      <c r="J31" s="689"/>
      <c r="K31" s="689"/>
      <c r="L31" s="689"/>
      <c r="M31" s="689"/>
      <c r="N31" s="1046"/>
      <c r="O31" s="1047" t="s">
        <v>5336</v>
      </c>
      <c r="P31" s="1048"/>
      <c r="Q31" s="1048">
        <f>Material!$AR$113</f>
        <v>-0.67999999999999616</v>
      </c>
      <c r="R31" s="1048">
        <f>Material!$AW$113</f>
        <v>-97.382142857142867</v>
      </c>
      <c r="S31" s="1047"/>
      <c r="T31" s="1048">
        <f>Material!$AR$113</f>
        <v>-0.67999999999999616</v>
      </c>
      <c r="U31" s="1048">
        <f>Material!$AW$113</f>
        <v>-97.382142857142867</v>
      </c>
      <c r="V31" s="1047"/>
      <c r="W31" s="1048">
        <f>Material!$AR$113</f>
        <v>-0.67999999999999616</v>
      </c>
      <c r="X31" s="1048">
        <f>Material!$AW$113</f>
        <v>-97.382142857142867</v>
      </c>
    </row>
    <row r="32" spans="1:24" ht="18.95" customHeight="1" thickBot="1">
      <c r="A32" s="593">
        <v>19</v>
      </c>
      <c r="B32" s="908"/>
      <c r="C32" s="909"/>
      <c r="D32" s="910"/>
      <c r="E32" s="585"/>
      <c r="F32" s="706"/>
      <c r="G32" s="706" t="s">
        <v>55</v>
      </c>
      <c r="H32" s="707"/>
      <c r="I32" s="708"/>
      <c r="J32" s="708"/>
      <c r="K32" s="708"/>
      <c r="L32" s="708"/>
      <c r="M32" s="708"/>
      <c r="N32" s="708"/>
      <c r="O32" s="1044" t="s">
        <v>5335</v>
      </c>
      <c r="P32" s="1045">
        <f ca="1">SUM(P29:P31)</f>
        <v>105.28377004447321</v>
      </c>
      <c r="Q32" s="1045">
        <f t="shared" ref="Q32:X32" ca="1" si="12">SUM(Q29:Q31)</f>
        <v>121.16662451083782</v>
      </c>
      <c r="R32" s="1045">
        <f t="shared" ca="1" si="12"/>
        <v>249.58699666272679</v>
      </c>
      <c r="S32" s="1045">
        <f t="shared" ca="1" si="12"/>
        <v>123.13656950223763</v>
      </c>
      <c r="T32" s="1045">
        <f t="shared" ca="1" si="12"/>
        <v>138.94526396860221</v>
      </c>
      <c r="U32" s="1045">
        <f t="shared" ca="1" si="12"/>
        <v>272.71011731947834</v>
      </c>
      <c r="V32" s="1045">
        <f t="shared" ca="1" si="12"/>
        <v>140.42986972676249</v>
      </c>
      <c r="W32" s="1045">
        <f t="shared" ca="1" si="12"/>
        <v>156.23903018297477</v>
      </c>
      <c r="X32" s="1045">
        <f t="shared" ca="1" si="12"/>
        <v>290.0076495236986</v>
      </c>
    </row>
    <row r="33" spans="1:24" ht="18.95" customHeight="1">
      <c r="A33" s="593"/>
      <c r="B33" s="796"/>
      <c r="C33" s="797"/>
      <c r="D33" s="798"/>
      <c r="E33" s="585"/>
      <c r="F33" s="592"/>
      <c r="G33" s="592"/>
      <c r="H33" s="592"/>
      <c r="I33" s="592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  <c r="W33" s="592"/>
      <c r="X33" s="592"/>
    </row>
    <row r="34" spans="1:24" ht="18.95" customHeight="1" thickBot="1">
      <c r="A34" s="593"/>
      <c r="B34" s="796"/>
      <c r="C34" s="797"/>
      <c r="D34" s="798"/>
      <c r="E34" s="585"/>
      <c r="F34" s="592"/>
      <c r="G34" s="592"/>
      <c r="H34" s="592"/>
      <c r="I34" s="592"/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  <c r="W34" s="592"/>
      <c r="X34" s="592"/>
    </row>
    <row r="35" spans="1:24" ht="18.95" customHeight="1">
      <c r="A35" s="593">
        <v>19</v>
      </c>
      <c r="B35" s="630" t="s">
        <v>54</v>
      </c>
      <c r="C35" s="875"/>
      <c r="D35" s="876"/>
      <c r="E35" s="585"/>
      <c r="F35" s="709"/>
      <c r="G35" s="618" t="s">
        <v>5137</v>
      </c>
      <c r="H35" s="619"/>
      <c r="I35" s="710"/>
      <c r="J35" s="620"/>
      <c r="K35" s="620"/>
      <c r="L35" s="312"/>
      <c r="M35" s="711"/>
      <c r="N35" s="712"/>
      <c r="O35" s="712"/>
      <c r="P35" s="713">
        <f>P33-P34</f>
        <v>0</v>
      </c>
      <c r="Q35" s="713">
        <f t="shared" ref="Q35:X35" si="13">Q33-Q34</f>
        <v>0</v>
      </c>
      <c r="R35" s="713">
        <f t="shared" si="13"/>
        <v>0</v>
      </c>
      <c r="S35" s="713">
        <f t="shared" si="13"/>
        <v>0</v>
      </c>
      <c r="T35" s="713">
        <f t="shared" si="13"/>
        <v>0</v>
      </c>
      <c r="U35" s="713">
        <f t="shared" si="13"/>
        <v>0</v>
      </c>
      <c r="V35" s="713">
        <f t="shared" si="13"/>
        <v>0</v>
      </c>
      <c r="W35" s="713">
        <f t="shared" si="13"/>
        <v>0</v>
      </c>
      <c r="X35" s="713">
        <f t="shared" si="13"/>
        <v>0</v>
      </c>
    </row>
    <row r="36" spans="1:24" ht="18.95" customHeight="1">
      <c r="A36" s="593">
        <v>19</v>
      </c>
      <c r="B36" s="630" t="s">
        <v>56</v>
      </c>
      <c r="C36" s="875"/>
      <c r="D36" s="876"/>
      <c r="E36" s="585"/>
      <c r="F36" s="696" t="s">
        <v>51</v>
      </c>
      <c r="G36" s="627" t="s">
        <v>60</v>
      </c>
      <c r="H36" s="667"/>
      <c r="I36" s="669"/>
      <c r="J36" s="714"/>
      <c r="K36" s="621" t="s">
        <v>33</v>
      </c>
      <c r="L36" s="877"/>
      <c r="M36" s="877"/>
      <c r="N36" s="786" t="s">
        <v>5187</v>
      </c>
      <c r="O36" s="697"/>
      <c r="P36" s="807"/>
      <c r="Q36" s="799"/>
      <c r="R36" s="795"/>
      <c r="S36" s="592"/>
      <c r="T36" s="799"/>
      <c r="U36" s="799"/>
      <c r="V36" s="795"/>
      <c r="W36" s="592"/>
      <c r="X36" s="592"/>
    </row>
    <row r="37" spans="1:24" ht="18.95" customHeight="1">
      <c r="A37" s="593">
        <v>19</v>
      </c>
      <c r="B37" s="715" t="s">
        <v>57</v>
      </c>
      <c r="C37" s="875"/>
      <c r="D37" s="876"/>
      <c r="E37" s="585"/>
      <c r="F37" s="625" t="s">
        <v>59</v>
      </c>
      <c r="G37" s="627" t="s">
        <v>62</v>
      </c>
      <c r="H37" s="626"/>
      <c r="I37" s="716"/>
      <c r="J37" s="717"/>
      <c r="K37" s="718" t="s">
        <v>33</v>
      </c>
      <c r="L37" s="896"/>
      <c r="M37" s="896"/>
      <c r="N37" s="789" t="s">
        <v>122</v>
      </c>
      <c r="O37" s="790">
        <f ca="1">'SBM-SEKOF-FWZ'!T53</f>
        <v>0</v>
      </c>
      <c r="P37" s="808">
        <f ca="1">'SBM-SEKOF-FWZ'!T52</f>
        <v>0</v>
      </c>
      <c r="Q37" s="794"/>
      <c r="R37" s="795"/>
      <c r="S37" s="592"/>
      <c r="T37" s="794"/>
      <c r="U37" s="794"/>
      <c r="V37" s="795"/>
      <c r="W37" s="592"/>
      <c r="X37" s="592"/>
    </row>
    <row r="38" spans="1:24" ht="18.95" customHeight="1" thickBot="1">
      <c r="A38" s="593">
        <v>19</v>
      </c>
      <c r="B38" s="630" t="s">
        <v>58</v>
      </c>
      <c r="C38" s="875"/>
      <c r="D38" s="876"/>
      <c r="E38" s="585"/>
      <c r="F38" s="719"/>
      <c r="G38" s="720" t="s">
        <v>5138</v>
      </c>
      <c r="H38" s="721"/>
      <c r="I38" s="722"/>
      <c r="J38" s="722"/>
      <c r="K38" s="722"/>
      <c r="L38" s="722"/>
      <c r="M38" s="722"/>
      <c r="N38" s="603"/>
      <c r="O38" s="788">
        <f t="shared" ref="O38" ca="1" si="14">SUM(O36:O37)</f>
        <v>0</v>
      </c>
      <c r="P38" s="809"/>
      <c r="Q38" s="592"/>
      <c r="R38" s="592"/>
      <c r="S38" s="592"/>
      <c r="T38" s="592"/>
      <c r="U38" s="592"/>
      <c r="V38" s="592"/>
      <c r="W38" s="592"/>
      <c r="X38" s="592"/>
    </row>
    <row r="39" spans="1:24" ht="18.95" customHeight="1" thickBot="1">
      <c r="A39" s="593">
        <v>19</v>
      </c>
      <c r="B39" s="723" t="s">
        <v>61</v>
      </c>
      <c r="C39" s="906"/>
      <c r="D39" s="907"/>
      <c r="E39" s="585"/>
      <c r="F39" s="724"/>
      <c r="G39" s="659" t="s">
        <v>5139</v>
      </c>
      <c r="H39" s="658"/>
      <c r="I39" s="660"/>
      <c r="J39" s="725"/>
      <c r="K39" s="661"/>
      <c r="L39" s="919"/>
      <c r="M39" s="919"/>
      <c r="N39" s="787"/>
      <c r="O39" s="726"/>
      <c r="P39" s="727" t="str">
        <f>IF(AND(OR(C27=0,D27=0),OR(C28=0,D28=0)),"",P38+(O38*D27)+(N38*D28))</f>
        <v/>
      </c>
      <c r="Q39" s="592" t="str">
        <f>IF(AND(OR(D27=0,E27=0),OR(D28=0,E28=0)),"",Q38+(P38*E27)+(O38*E28))</f>
        <v/>
      </c>
      <c r="R39" s="592" t="str">
        <f>IF(AND(OR(E27=0,F27=0),OR(E28=0,F28=0)),"",R38+(Q38*F27)+(P38*F28))</f>
        <v/>
      </c>
      <c r="S39" s="592"/>
      <c r="T39" s="592" t="str">
        <f>IF(AND(OR(G27=0,H27=0),OR(G28=0,H28=0)),"",T38+(S38*H27)+(R38*H28))</f>
        <v/>
      </c>
      <c r="U39" s="592" t="str">
        <f>IF(AND(OR(H27=0,I27=0),OR(H28=0,I28=0)),"",U38+(T38*I27)+(S38*I28))</f>
        <v/>
      </c>
      <c r="V39" s="592" t="str">
        <f>IF(AND(OR(I27=0,J27=0),OR(I28=0,J28=0)),"",V38+(U38*J27)+(T38*J28))</f>
        <v/>
      </c>
      <c r="W39" s="592"/>
      <c r="X39" s="592"/>
    </row>
    <row r="40" spans="1:24" ht="18.95" customHeight="1">
      <c r="A40" s="593"/>
      <c r="B40" s="585"/>
      <c r="C40" s="585"/>
      <c r="D40" s="585"/>
      <c r="E40" s="585"/>
      <c r="F40" s="585"/>
      <c r="G40" s="585"/>
      <c r="H40" s="585"/>
      <c r="I40" s="585"/>
      <c r="J40" s="585"/>
      <c r="K40" s="585"/>
      <c r="L40" s="585"/>
      <c r="M40" s="585"/>
      <c r="N40" s="585"/>
      <c r="O40" s="585"/>
      <c r="P40" s="585"/>
      <c r="Q40" s="585"/>
      <c r="R40" s="592"/>
      <c r="S40" s="592"/>
      <c r="T40" s="585"/>
      <c r="U40" s="585"/>
      <c r="V40" s="592"/>
      <c r="W40" s="592"/>
      <c r="X40" s="592"/>
    </row>
    <row r="41" spans="1:24" ht="18.95" customHeight="1" thickBot="1">
      <c r="A41" s="593">
        <v>19</v>
      </c>
      <c r="B41" s="728"/>
      <c r="C41" s="728"/>
      <c r="D41" s="728"/>
      <c r="E41" s="729"/>
      <c r="F41" s="592"/>
      <c r="G41" s="592"/>
      <c r="H41" s="592"/>
      <c r="I41" s="592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  <c r="W41" s="592"/>
      <c r="X41" s="592"/>
    </row>
    <row r="42" spans="1:24" ht="18.95" customHeight="1">
      <c r="A42" s="587">
        <v>19</v>
      </c>
      <c r="B42" s="730" t="s">
        <v>63</v>
      </c>
      <c r="C42" s="900"/>
      <c r="D42" s="900"/>
      <c r="E42" s="900"/>
      <c r="F42" s="900"/>
      <c r="G42" s="900"/>
      <c r="H42" s="900"/>
      <c r="I42" s="900"/>
      <c r="J42" s="900"/>
      <c r="K42" s="900"/>
      <c r="L42" s="900"/>
      <c r="M42" s="900"/>
      <c r="N42" s="900"/>
      <c r="O42" s="900"/>
      <c r="P42" s="901"/>
      <c r="Q42" s="592"/>
      <c r="R42" s="450"/>
      <c r="S42" s="450"/>
      <c r="T42" s="592"/>
      <c r="U42" s="592"/>
      <c r="V42" s="450"/>
      <c r="W42" s="450"/>
      <c r="X42" s="450"/>
    </row>
    <row r="43" spans="1:24" ht="15.75" customHeight="1">
      <c r="A43" s="587">
        <v>20</v>
      </c>
      <c r="B43" s="731"/>
      <c r="C43" s="902"/>
      <c r="D43" s="902"/>
      <c r="E43" s="902"/>
      <c r="F43" s="902"/>
      <c r="G43" s="902"/>
      <c r="H43" s="902"/>
      <c r="I43" s="902"/>
      <c r="J43" s="902"/>
      <c r="K43" s="902"/>
      <c r="L43" s="902"/>
      <c r="M43" s="902"/>
      <c r="N43" s="902"/>
      <c r="O43" s="902"/>
      <c r="P43" s="903"/>
      <c r="Q43" s="592"/>
      <c r="T43" s="592"/>
      <c r="U43" s="592"/>
    </row>
    <row r="44" spans="1:24" ht="25.5" customHeight="1">
      <c r="A44" s="587"/>
      <c r="B44" s="731"/>
      <c r="C44" s="902"/>
      <c r="D44" s="902"/>
      <c r="E44" s="902"/>
      <c r="F44" s="902"/>
      <c r="G44" s="902"/>
      <c r="H44" s="902"/>
      <c r="I44" s="902"/>
      <c r="J44" s="902"/>
      <c r="K44" s="902"/>
      <c r="L44" s="902"/>
      <c r="M44" s="902"/>
      <c r="N44" s="902"/>
      <c r="O44" s="902"/>
      <c r="P44" s="903"/>
      <c r="Q44" s="592"/>
      <c r="T44" s="592"/>
      <c r="U44" s="592"/>
    </row>
    <row r="45" spans="1:24" ht="22.5" customHeight="1" thickBot="1">
      <c r="A45" s="587"/>
      <c r="B45" s="732"/>
      <c r="C45" s="904"/>
      <c r="D45" s="904"/>
      <c r="E45" s="904"/>
      <c r="F45" s="904"/>
      <c r="G45" s="904"/>
      <c r="H45" s="904"/>
      <c r="I45" s="904"/>
      <c r="J45" s="904"/>
      <c r="K45" s="904"/>
      <c r="L45" s="904"/>
      <c r="M45" s="904"/>
      <c r="N45" s="904"/>
      <c r="O45" s="904"/>
      <c r="P45" s="905"/>
      <c r="Q45" s="592"/>
      <c r="T45" s="592"/>
      <c r="U45" s="592"/>
    </row>
    <row r="46" spans="1:24" ht="22.5" customHeight="1">
      <c r="A46" s="587"/>
      <c r="B46" s="592"/>
      <c r="C46" s="592"/>
      <c r="D46" s="592"/>
      <c r="E46" s="592"/>
      <c r="F46" s="592"/>
      <c r="G46" s="592"/>
      <c r="H46" s="592"/>
      <c r="I46" s="592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  <c r="W46" s="592"/>
      <c r="X46" s="592"/>
    </row>
  </sheetData>
  <mergeCells count="34">
    <mergeCell ref="C42:P45"/>
    <mergeCell ref="C39:D39"/>
    <mergeCell ref="C36:D36"/>
    <mergeCell ref="B32:D32"/>
    <mergeCell ref="B20:D20"/>
    <mergeCell ref="C21:D21"/>
    <mergeCell ref="C23:D23"/>
    <mergeCell ref="C22:D22"/>
    <mergeCell ref="L23:M23"/>
    <mergeCell ref="L28:M28"/>
    <mergeCell ref="L39:M39"/>
    <mergeCell ref="C38:D38"/>
    <mergeCell ref="C37:D37"/>
    <mergeCell ref="I8:K8"/>
    <mergeCell ref="C6:E6"/>
    <mergeCell ref="L37:M37"/>
    <mergeCell ref="L27:M27"/>
    <mergeCell ref="C8:E8"/>
    <mergeCell ref="C9:D9"/>
    <mergeCell ref="C7:E7"/>
    <mergeCell ref="C35:D35"/>
    <mergeCell ref="L36:M36"/>
    <mergeCell ref="I5:K5"/>
    <mergeCell ref="D24:D26"/>
    <mergeCell ref="L26:M26"/>
    <mergeCell ref="I6:K6"/>
    <mergeCell ref="C5:E5"/>
    <mergeCell ref="M5:O5"/>
    <mergeCell ref="M6:O6"/>
    <mergeCell ref="M7:O7"/>
    <mergeCell ref="M8:O8"/>
    <mergeCell ref="C18:D18"/>
    <mergeCell ref="C17:D17"/>
    <mergeCell ref="I7:K7"/>
  </mergeCells>
  <conditionalFormatting sqref="G27:M27">
    <cfRule type="expression" dxfId="297" priority="283" stopIfTrue="1">
      <formula>$C$38="DAP"</formula>
    </cfRule>
  </conditionalFormatting>
  <conditionalFormatting sqref="O35:O39 O11:O28">
    <cfRule type="expression" dxfId="296" priority="282">
      <formula>ISBLANK($C$27)</formula>
    </cfRule>
  </conditionalFormatting>
  <conditionalFormatting sqref="N39 N11:N29 N33:N37 O30:S31 P33:P34 R33:R34 T33:T34 V33:V34 X33:X34">
    <cfRule type="expression" dxfId="295" priority="281">
      <formula>ISBLANK($C$28)</formula>
    </cfRule>
  </conditionalFormatting>
  <conditionalFormatting sqref="P11:P13 P37:P39 P29 S11:S13 S16 S24:S26 S18:S22 S29 P16:P27 P28:S28 Q27:S27 P35:X35 Q23:X23">
    <cfRule type="expression" dxfId="294" priority="280">
      <formula>ISBLANK($C$26)</formula>
    </cfRule>
  </conditionalFormatting>
  <conditionalFormatting sqref="Q11:R13 Q16:R16 Q20:R21 Q24:R25 Q29:R29">
    <cfRule type="expression" dxfId="293" priority="274">
      <formula>ISBLANK($C$26)</formula>
    </cfRule>
  </conditionalFormatting>
  <conditionalFormatting sqref="P14">
    <cfRule type="expression" dxfId="292" priority="257">
      <formula>ISBLANK($C$26)</formula>
    </cfRule>
  </conditionalFormatting>
  <conditionalFormatting sqref="Q14">
    <cfRule type="expression" dxfId="291" priority="256">
      <formula>ISBLANK($C$26)</formula>
    </cfRule>
  </conditionalFormatting>
  <conditionalFormatting sqref="R14">
    <cfRule type="expression" dxfId="290" priority="255">
      <formula>ISBLANK($C$26)</formula>
    </cfRule>
  </conditionalFormatting>
  <conditionalFormatting sqref="S14">
    <cfRule type="expression" dxfId="289" priority="253">
      <formula>ISBLANK($C$26)</formula>
    </cfRule>
  </conditionalFormatting>
  <conditionalFormatting sqref="P15">
    <cfRule type="expression" dxfId="288" priority="231">
      <formula>ISBLANK($C$26)</formula>
    </cfRule>
  </conditionalFormatting>
  <conditionalFormatting sqref="Q15">
    <cfRule type="expression" dxfId="287" priority="230">
      <formula>ISBLANK($C$26)</formula>
    </cfRule>
  </conditionalFormatting>
  <conditionalFormatting sqref="R15">
    <cfRule type="expression" dxfId="286" priority="229">
      <formula>ISBLANK($C$26)</formula>
    </cfRule>
  </conditionalFormatting>
  <conditionalFormatting sqref="S15">
    <cfRule type="expression" dxfId="285" priority="227">
      <formula>ISBLANK($C$26)</formula>
    </cfRule>
  </conditionalFormatting>
  <conditionalFormatting sqref="Q18">
    <cfRule type="expression" dxfId="284" priority="205">
      <formula>ISBLANK($C$26)</formula>
    </cfRule>
  </conditionalFormatting>
  <conditionalFormatting sqref="R18">
    <cfRule type="expression" dxfId="283" priority="204">
      <formula>ISBLANK($C$26)</formula>
    </cfRule>
  </conditionalFormatting>
  <conditionalFormatting sqref="Q19">
    <cfRule type="expression" dxfId="282" priority="203">
      <formula>ISBLANK($C$26)</formula>
    </cfRule>
  </conditionalFormatting>
  <conditionalFormatting sqref="R19">
    <cfRule type="expression" dxfId="281" priority="202">
      <formula>ISBLANK($C$26)</formula>
    </cfRule>
  </conditionalFormatting>
  <conditionalFormatting sqref="Q26">
    <cfRule type="expression" dxfId="280" priority="201">
      <formula>ISBLANK($C$26)</formula>
    </cfRule>
  </conditionalFormatting>
  <conditionalFormatting sqref="R26">
    <cfRule type="expression" dxfId="279" priority="200">
      <formula>ISBLANK($C$26)</formula>
    </cfRule>
  </conditionalFormatting>
  <conditionalFormatting sqref="Q17">
    <cfRule type="expression" dxfId="278" priority="183">
      <formula>ISBLANK($C$26)</formula>
    </cfRule>
  </conditionalFormatting>
  <conditionalFormatting sqref="R17">
    <cfRule type="expression" dxfId="277" priority="182">
      <formula>ISBLANK($C$26)</formula>
    </cfRule>
  </conditionalFormatting>
  <conditionalFormatting sqref="S17">
    <cfRule type="expression" dxfId="276" priority="180">
      <formula>ISBLANK($C$26)</formula>
    </cfRule>
  </conditionalFormatting>
  <conditionalFormatting sqref="P36">
    <cfRule type="expression" dxfId="275" priority="166" stopIfTrue="1">
      <formula>$C36="SBM"</formula>
    </cfRule>
  </conditionalFormatting>
  <conditionalFormatting sqref="Q22">
    <cfRule type="expression" dxfId="274" priority="116">
      <formula>ISBLANK($C$26)</formula>
    </cfRule>
  </conditionalFormatting>
  <conditionalFormatting sqref="R22">
    <cfRule type="expression" dxfId="273" priority="115">
      <formula>ISBLANK($C$26)</formula>
    </cfRule>
  </conditionalFormatting>
  <conditionalFormatting sqref="N30:N31">
    <cfRule type="expression" dxfId="272" priority="90">
      <formula>ISBLANK($C$28)</formula>
    </cfRule>
  </conditionalFormatting>
  <conditionalFormatting sqref="T30">
    <cfRule type="expression" dxfId="271" priority="58">
      <formula>ISBLANK($C$28)</formula>
    </cfRule>
  </conditionalFormatting>
  <conditionalFormatting sqref="T11:T13 T16 T20:T21 T24:T25 T29">
    <cfRule type="expression" dxfId="269" priority="56">
      <formula>ISBLANK($C$26)</formula>
    </cfRule>
  </conditionalFormatting>
  <conditionalFormatting sqref="T14">
    <cfRule type="expression" dxfId="268" priority="55">
      <formula>ISBLANK($C$26)</formula>
    </cfRule>
  </conditionalFormatting>
  <conditionalFormatting sqref="T15">
    <cfRule type="expression" dxfId="267" priority="54">
      <formula>ISBLANK($C$26)</formula>
    </cfRule>
  </conditionalFormatting>
  <conditionalFormatting sqref="T18">
    <cfRule type="expression" dxfId="266" priority="53">
      <formula>ISBLANK($C$26)</formula>
    </cfRule>
  </conditionalFormatting>
  <conditionalFormatting sqref="T19">
    <cfRule type="expression" dxfId="265" priority="52">
      <formula>ISBLANK($C$26)</formula>
    </cfRule>
  </conditionalFormatting>
  <conditionalFormatting sqref="T26">
    <cfRule type="expression" dxfId="264" priority="51">
      <formula>ISBLANK($C$26)</formula>
    </cfRule>
  </conditionalFormatting>
  <conditionalFormatting sqref="T17">
    <cfRule type="expression" dxfId="263" priority="50">
      <formula>ISBLANK($C$26)</formula>
    </cfRule>
  </conditionalFormatting>
  <conditionalFormatting sqref="T22">
    <cfRule type="expression" dxfId="262" priority="49">
      <formula>ISBLANK($C$26)</formula>
    </cfRule>
  </conditionalFormatting>
  <conditionalFormatting sqref="U30">
    <cfRule type="expression" dxfId="261" priority="48">
      <formula>ISBLANK($C$28)</formula>
    </cfRule>
  </conditionalFormatting>
  <conditionalFormatting sqref="U11:U13 U16 U20:U21 U24:U25 U29">
    <cfRule type="expression" dxfId="259" priority="46">
      <formula>ISBLANK($C$26)</formula>
    </cfRule>
  </conditionalFormatting>
  <conditionalFormatting sqref="U14">
    <cfRule type="expression" dxfId="258" priority="45">
      <formula>ISBLANK($C$26)</formula>
    </cfRule>
  </conditionalFormatting>
  <conditionalFormatting sqref="U15">
    <cfRule type="expression" dxfId="257" priority="44">
      <formula>ISBLANK($C$26)</formula>
    </cfRule>
  </conditionalFormatting>
  <conditionalFormatting sqref="U18">
    <cfRule type="expression" dxfId="256" priority="43">
      <formula>ISBLANK($C$26)</formula>
    </cfRule>
  </conditionalFormatting>
  <conditionalFormatting sqref="U19">
    <cfRule type="expression" dxfId="255" priority="42">
      <formula>ISBLANK($C$26)</formula>
    </cfRule>
  </conditionalFormatting>
  <conditionalFormatting sqref="U26">
    <cfRule type="expression" dxfId="254" priority="41">
      <formula>ISBLANK($C$26)</formula>
    </cfRule>
  </conditionalFormatting>
  <conditionalFormatting sqref="U17">
    <cfRule type="expression" dxfId="253" priority="40">
      <formula>ISBLANK($C$26)</formula>
    </cfRule>
  </conditionalFormatting>
  <conditionalFormatting sqref="U22">
    <cfRule type="expression" dxfId="252" priority="39">
      <formula>ISBLANK($C$26)</formula>
    </cfRule>
  </conditionalFormatting>
  <conditionalFormatting sqref="V30:W30 V31">
    <cfRule type="expression" dxfId="251" priority="38">
      <formula>ISBLANK($C$28)</formula>
    </cfRule>
  </conditionalFormatting>
  <conditionalFormatting sqref="W11:W13 W16 W18:W22 W29 W24:W26">
    <cfRule type="expression" dxfId="250" priority="37">
      <formula>ISBLANK($C$26)</formula>
    </cfRule>
  </conditionalFormatting>
  <conditionalFormatting sqref="V11:V13 V16 V20:V21 V24:V25 V29">
    <cfRule type="expression" dxfId="249" priority="36">
      <formula>ISBLANK($C$26)</formula>
    </cfRule>
  </conditionalFormatting>
  <conditionalFormatting sqref="V14">
    <cfRule type="expression" dxfId="248" priority="35">
      <formula>ISBLANK($C$26)</formula>
    </cfRule>
  </conditionalFormatting>
  <conditionalFormatting sqref="W14">
    <cfRule type="expression" dxfId="247" priority="34">
      <formula>ISBLANK($C$26)</formula>
    </cfRule>
  </conditionalFormatting>
  <conditionalFormatting sqref="V15">
    <cfRule type="expression" dxfId="246" priority="33">
      <formula>ISBLANK($C$26)</formula>
    </cfRule>
  </conditionalFormatting>
  <conditionalFormatting sqref="W15">
    <cfRule type="expression" dxfId="245" priority="32">
      <formula>ISBLANK($C$26)</formula>
    </cfRule>
  </conditionalFormatting>
  <conditionalFormatting sqref="V18">
    <cfRule type="expression" dxfId="244" priority="31">
      <formula>ISBLANK($C$26)</formula>
    </cfRule>
  </conditionalFormatting>
  <conditionalFormatting sqref="V19">
    <cfRule type="expression" dxfId="243" priority="30">
      <formula>ISBLANK($C$26)</formula>
    </cfRule>
  </conditionalFormatting>
  <conditionalFormatting sqref="V26">
    <cfRule type="expression" dxfId="242" priority="29">
      <formula>ISBLANK($C$26)</formula>
    </cfRule>
  </conditionalFormatting>
  <conditionalFormatting sqref="V17">
    <cfRule type="expression" dxfId="241" priority="28">
      <formula>ISBLANK($C$26)</formula>
    </cfRule>
  </conditionalFormatting>
  <conditionalFormatting sqref="W17">
    <cfRule type="expression" dxfId="240" priority="27">
      <formula>ISBLANK($C$26)</formula>
    </cfRule>
  </conditionalFormatting>
  <conditionalFormatting sqref="V22">
    <cfRule type="expression" dxfId="239" priority="26">
      <formula>ISBLANK($C$26)</formula>
    </cfRule>
  </conditionalFormatting>
  <conditionalFormatting sqref="O29">
    <cfRule type="expression" dxfId="238" priority="25">
      <formula>ISBLANK($C$28)</formula>
    </cfRule>
  </conditionalFormatting>
  <conditionalFormatting sqref="X17">
    <cfRule type="expression" dxfId="237" priority="20">
      <formula>ISBLANK($C$26)</formula>
    </cfRule>
  </conditionalFormatting>
  <conditionalFormatting sqref="X30">
    <cfRule type="expression" dxfId="236" priority="24">
      <formula>ISBLANK($C$28)</formula>
    </cfRule>
  </conditionalFormatting>
  <conditionalFormatting sqref="X11:X13 X16 X18:X22 X29 X24:X26">
    <cfRule type="expression" dxfId="235" priority="23">
      <formula>ISBLANK($C$26)</formula>
    </cfRule>
  </conditionalFormatting>
  <conditionalFormatting sqref="X14">
    <cfRule type="expression" dxfId="234" priority="22">
      <formula>ISBLANK($C$26)</formula>
    </cfRule>
  </conditionalFormatting>
  <conditionalFormatting sqref="X15">
    <cfRule type="expression" dxfId="233" priority="21">
      <formula>ISBLANK($C$26)</formula>
    </cfRule>
  </conditionalFormatting>
  <conditionalFormatting sqref="T27">
    <cfRule type="expression" dxfId="232" priority="19">
      <formula>ISBLANK($C$26)</formula>
    </cfRule>
  </conditionalFormatting>
  <conditionalFormatting sqref="U27">
    <cfRule type="expression" dxfId="231" priority="18">
      <formula>ISBLANK($C$26)</formula>
    </cfRule>
  </conditionalFormatting>
  <conditionalFormatting sqref="V27">
    <cfRule type="expression" dxfId="230" priority="17">
      <formula>ISBLANK($C$26)</formula>
    </cfRule>
  </conditionalFormatting>
  <conditionalFormatting sqref="W27">
    <cfRule type="expression" dxfId="229" priority="16">
      <formula>ISBLANK($C$26)</formula>
    </cfRule>
  </conditionalFormatting>
  <conditionalFormatting sqref="X27">
    <cfRule type="expression" dxfId="228" priority="15">
      <formula>ISBLANK($C$26)</formula>
    </cfRule>
  </conditionalFormatting>
  <conditionalFormatting sqref="T28">
    <cfRule type="expression" dxfId="227" priority="14">
      <formula>ISBLANK($C$26)</formula>
    </cfRule>
  </conditionalFormatting>
  <conditionalFormatting sqref="U28">
    <cfRule type="expression" dxfId="226" priority="13">
      <formula>ISBLANK($C$26)</formula>
    </cfRule>
  </conditionalFormatting>
  <conditionalFormatting sqref="V28">
    <cfRule type="expression" dxfId="225" priority="12">
      <formula>ISBLANK($C$26)</formula>
    </cfRule>
  </conditionalFormatting>
  <conditionalFormatting sqref="W28">
    <cfRule type="expression" dxfId="224" priority="11">
      <formula>ISBLANK($C$26)</formula>
    </cfRule>
  </conditionalFormatting>
  <conditionalFormatting sqref="X28">
    <cfRule type="expression" dxfId="223" priority="10">
      <formula>ISBLANK($C$26)</formula>
    </cfRule>
  </conditionalFormatting>
  <conditionalFormatting sqref="G27:L28">
    <cfRule type="expression" dxfId="222" priority="1042" stopIfTrue="1">
      <formula>$C$38="FCA"</formula>
    </cfRule>
  </conditionalFormatting>
  <conditionalFormatting sqref="T31">
    <cfRule type="expression" dxfId="7" priority="4">
      <formula>ISBLANK($C$28)</formula>
    </cfRule>
  </conditionalFormatting>
  <conditionalFormatting sqref="W31">
    <cfRule type="expression" dxfId="5" priority="3">
      <formula>ISBLANK($C$28)</formula>
    </cfRule>
  </conditionalFormatting>
  <conditionalFormatting sqref="U31">
    <cfRule type="expression" dxfId="3" priority="2">
      <formula>ISBLANK($C$28)</formula>
    </cfRule>
  </conditionalFormatting>
  <conditionalFormatting sqref="X31">
    <cfRule type="expression" dxfId="1" priority="1">
      <formula>ISBLANK($C$28)</formula>
    </cfRule>
  </conditionalFormatting>
  <dataValidations count="6">
    <dataValidation type="list" allowBlank="1" showInputMessage="1" showErrorMessage="1" sqref="C38">
      <formula1>"FCA, DAP"</formula1>
    </dataValidation>
    <dataValidation type="textLength" operator="equal" allowBlank="1" showInputMessage="1" showErrorMessage="1" promptTitle="BMW Supplier No.:" prompt="Please write the BMW Supplier No.: with 8 numbers in._x000a_for example: 10452710._x000a_Don't use Space or Minus._x000a_" sqref="I6:K6">
      <formula1>8</formula1>
    </dataValidation>
    <dataValidation type="textLength" operator="equal" allowBlank="1" showInputMessage="1" showErrorMessage="1" promptTitle="BMW Part number:" prompt="Please write the BMW Part number.: with 7 numbers in._x000a_for example: 7654321._x000a_Don't use Space or Minus." sqref="I8:K8">
      <formula1>7</formula1>
    </dataValidation>
    <dataValidation type="textLength" allowBlank="1" showInputMessage="1" showErrorMessage="1" promptTitle="BMW Project:" prompt="Please write only one BMW Project in._x000a_for example: F45, B30._x000a_Don't use Space or Minus." sqref="I7:K7">
      <formula1>3</formula1>
      <formula2>7</formula2>
    </dataValidation>
    <dataValidation allowBlank="1" showInputMessage="1" showErrorMessage="1" errorTitle="ungültige Verrechnungsform" error="TEST_x000a_" sqref="P36"/>
    <dataValidation type="list" allowBlank="1" showInputMessage="1" showErrorMessage="1" sqref="C26:C28">
      <formula1>listZulässigeAngebotswährungen</formula1>
    </dataValidation>
  </dataValidations>
  <hyperlinks>
    <hyperlink ref="O2" r:id="rId1"/>
  </hyperlinks>
  <pageMargins left="0.39370078740157483" right="0.39370078740157483" top="0.39370078740157483" bottom="0.39370078740157483" header="0.31496062992125984" footer="0.31496062992125984"/>
  <pageSetup paperSize="9" scale="71" orientation="landscape" r:id="rId2"/>
  <ignoredErrors>
    <ignoredError sqref="O38 P39 P24:X24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B3:J4"/>
  <sheetViews>
    <sheetView workbookViewId="0">
      <selection activeCell="J39" sqref="J39"/>
    </sheetView>
  </sheetViews>
  <sheetFormatPr baseColWidth="10" defaultRowHeight="15"/>
  <sheetData>
    <row r="3" spans="2:10" ht="18.75">
      <c r="B3" s="508" t="s">
        <v>5007</v>
      </c>
      <c r="C3" s="286"/>
      <c r="D3" s="286"/>
      <c r="E3" s="286"/>
      <c r="F3" s="286"/>
      <c r="G3" s="286"/>
      <c r="H3" s="286"/>
      <c r="I3" s="286"/>
      <c r="J3" s="286"/>
    </row>
    <row r="4" spans="2:10">
      <c r="B4" s="509" t="s">
        <v>5008</v>
      </c>
      <c r="C4" s="286"/>
      <c r="D4" s="286"/>
      <c r="E4" s="286"/>
      <c r="F4" s="286"/>
      <c r="G4" s="286"/>
      <c r="H4" s="286"/>
      <c r="I4" s="286"/>
      <c r="J4" s="286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3:IV18"/>
  <sheetViews>
    <sheetView showGridLines="0" workbookViewId="0">
      <selection activeCell="D16" sqref="D16"/>
    </sheetView>
  </sheetViews>
  <sheetFormatPr baseColWidth="10" defaultColWidth="11.5703125" defaultRowHeight="15"/>
  <cols>
    <col min="1" max="16384" width="11.5703125" style="580"/>
  </cols>
  <sheetData>
    <row r="3" spans="1:256">
      <c r="B3" s="581" t="s">
        <v>5142</v>
      </c>
    </row>
    <row r="4" spans="1:256">
      <c r="B4" s="579"/>
    </row>
    <row r="5" spans="1:256">
      <c r="B5" s="583"/>
    </row>
    <row r="7" spans="1:256">
      <c r="B7" s="580" t="s">
        <v>5143</v>
      </c>
    </row>
    <row r="13" spans="1:256" s="582" customFormat="1">
      <c r="A13" s="580"/>
      <c r="B13" s="580"/>
      <c r="C13" s="580"/>
      <c r="D13" s="580"/>
      <c r="E13" s="580"/>
      <c r="F13" s="580"/>
      <c r="G13" s="580"/>
      <c r="H13" s="580"/>
      <c r="I13" s="580"/>
      <c r="J13" s="580"/>
      <c r="K13" s="580"/>
      <c r="L13" s="580"/>
      <c r="M13" s="580"/>
      <c r="N13" s="580"/>
      <c r="O13" s="580"/>
      <c r="P13" s="580"/>
      <c r="Q13" s="580"/>
      <c r="R13" s="580"/>
      <c r="S13" s="580"/>
      <c r="T13" s="580"/>
      <c r="U13" s="580"/>
      <c r="V13" s="580"/>
      <c r="W13" s="580"/>
      <c r="X13" s="580"/>
      <c r="Y13" s="580"/>
      <c r="Z13" s="580"/>
      <c r="AA13" s="580"/>
      <c r="AB13" s="580"/>
      <c r="AC13" s="580"/>
      <c r="AD13" s="580"/>
      <c r="AE13" s="580"/>
      <c r="AF13" s="580"/>
      <c r="AG13" s="580"/>
      <c r="AH13" s="580"/>
      <c r="AI13" s="580"/>
      <c r="AJ13" s="580"/>
      <c r="AK13" s="580"/>
      <c r="AL13" s="580"/>
      <c r="AM13" s="580"/>
      <c r="AN13" s="580"/>
      <c r="AO13" s="580"/>
      <c r="AP13" s="580"/>
      <c r="AQ13" s="580"/>
      <c r="AR13" s="580"/>
      <c r="AS13" s="580"/>
      <c r="AT13" s="580"/>
      <c r="AU13" s="580"/>
      <c r="AV13" s="580"/>
      <c r="AW13" s="580"/>
      <c r="AX13" s="580"/>
      <c r="AY13" s="580"/>
      <c r="AZ13" s="580"/>
      <c r="BA13" s="580"/>
      <c r="BB13" s="580"/>
      <c r="BC13" s="580"/>
      <c r="BD13" s="580"/>
      <c r="BE13" s="580"/>
      <c r="BF13" s="580"/>
      <c r="BG13" s="580"/>
      <c r="BH13" s="580"/>
      <c r="BI13" s="580"/>
      <c r="BJ13" s="580"/>
      <c r="BK13" s="580"/>
      <c r="BL13" s="580"/>
      <c r="BM13" s="580"/>
      <c r="BN13" s="580"/>
      <c r="BO13" s="580"/>
      <c r="BP13" s="580"/>
      <c r="BQ13" s="580"/>
      <c r="BR13" s="580"/>
      <c r="BS13" s="580"/>
      <c r="BT13" s="580"/>
      <c r="BU13" s="580"/>
      <c r="BV13" s="580"/>
      <c r="BW13" s="580"/>
      <c r="BX13" s="580"/>
      <c r="BY13" s="580"/>
      <c r="BZ13" s="580"/>
      <c r="CA13" s="580"/>
      <c r="CB13" s="580"/>
      <c r="CC13" s="580"/>
      <c r="CD13" s="580"/>
      <c r="CE13" s="580"/>
      <c r="CF13" s="580"/>
      <c r="CG13" s="580"/>
      <c r="CH13" s="580"/>
      <c r="CI13" s="580"/>
      <c r="CJ13" s="580"/>
      <c r="CK13" s="580"/>
      <c r="CL13" s="580"/>
      <c r="CM13" s="580"/>
      <c r="CN13" s="580"/>
      <c r="CO13" s="580"/>
      <c r="CP13" s="580"/>
      <c r="CQ13" s="580"/>
      <c r="CR13" s="580"/>
      <c r="CS13" s="580"/>
      <c r="CT13" s="580"/>
      <c r="CU13" s="580"/>
      <c r="CV13" s="580"/>
      <c r="CW13" s="580"/>
      <c r="CX13" s="580"/>
      <c r="CY13" s="580"/>
      <c r="CZ13" s="580"/>
      <c r="DA13" s="580"/>
      <c r="DB13" s="580"/>
      <c r="DC13" s="580"/>
      <c r="DD13" s="580"/>
      <c r="DE13" s="580"/>
      <c r="DF13" s="580"/>
      <c r="DG13" s="580"/>
      <c r="DH13" s="580"/>
      <c r="DI13" s="580"/>
      <c r="DJ13" s="580"/>
      <c r="DK13" s="580"/>
      <c r="DL13" s="580"/>
      <c r="DM13" s="580"/>
      <c r="DN13" s="580"/>
      <c r="DO13" s="580"/>
      <c r="DP13" s="580"/>
      <c r="DQ13" s="580"/>
      <c r="DR13" s="580"/>
      <c r="DS13" s="580"/>
      <c r="DT13" s="580"/>
      <c r="DU13" s="580"/>
      <c r="DV13" s="580"/>
      <c r="DW13" s="580"/>
      <c r="DX13" s="580"/>
      <c r="DY13" s="580"/>
      <c r="DZ13" s="580"/>
      <c r="EA13" s="580"/>
      <c r="EB13" s="580"/>
      <c r="EC13" s="580"/>
      <c r="ED13" s="580"/>
      <c r="EE13" s="580"/>
      <c r="EF13" s="580"/>
      <c r="EG13" s="580"/>
      <c r="EH13" s="580"/>
      <c r="EI13" s="580"/>
      <c r="EJ13" s="580"/>
      <c r="EK13" s="580"/>
      <c r="EL13" s="580"/>
      <c r="EM13" s="580"/>
      <c r="EN13" s="580"/>
      <c r="EO13" s="580"/>
      <c r="EP13" s="580"/>
      <c r="EQ13" s="580"/>
      <c r="ER13" s="580"/>
      <c r="ES13" s="580"/>
      <c r="ET13" s="580"/>
      <c r="EU13" s="580"/>
      <c r="EV13" s="580"/>
      <c r="EW13" s="580"/>
      <c r="EX13" s="580"/>
      <c r="EY13" s="580"/>
      <c r="EZ13" s="580"/>
      <c r="FA13" s="580"/>
      <c r="FB13" s="580"/>
      <c r="FC13" s="580"/>
      <c r="FD13" s="580"/>
      <c r="FE13" s="580"/>
      <c r="FF13" s="580"/>
      <c r="FG13" s="580"/>
      <c r="FH13" s="580"/>
      <c r="FI13" s="580"/>
      <c r="FJ13" s="580"/>
      <c r="FK13" s="580"/>
      <c r="FL13" s="580"/>
      <c r="FM13" s="580"/>
      <c r="FN13" s="580"/>
      <c r="FO13" s="580"/>
      <c r="FP13" s="580"/>
      <c r="FQ13" s="580"/>
      <c r="FR13" s="580"/>
      <c r="FS13" s="580"/>
      <c r="FT13" s="580"/>
      <c r="FU13" s="580"/>
      <c r="FV13" s="580"/>
      <c r="FW13" s="580"/>
      <c r="FX13" s="580"/>
      <c r="FY13" s="580"/>
      <c r="FZ13" s="580"/>
      <c r="GA13" s="580"/>
      <c r="GB13" s="580"/>
      <c r="GC13" s="580"/>
      <c r="GD13" s="580"/>
      <c r="GE13" s="580"/>
      <c r="GF13" s="580"/>
      <c r="GG13" s="580"/>
      <c r="GH13" s="580"/>
      <c r="GI13" s="580"/>
      <c r="GJ13" s="580"/>
      <c r="GK13" s="580"/>
      <c r="GL13" s="580"/>
      <c r="GM13" s="580"/>
      <c r="GN13" s="580"/>
      <c r="GO13" s="580"/>
      <c r="GP13" s="580"/>
      <c r="GQ13" s="580"/>
      <c r="GR13" s="580"/>
      <c r="GS13" s="580"/>
      <c r="GT13" s="580"/>
      <c r="GU13" s="580"/>
      <c r="GV13" s="580"/>
      <c r="GW13" s="580"/>
      <c r="GX13" s="580"/>
      <c r="GY13" s="580"/>
      <c r="GZ13" s="580"/>
      <c r="HA13" s="580"/>
      <c r="HB13" s="580"/>
      <c r="HC13" s="580"/>
      <c r="HD13" s="580"/>
      <c r="HE13" s="580"/>
      <c r="HF13" s="580"/>
      <c r="HG13" s="580"/>
      <c r="HH13" s="580"/>
      <c r="HI13" s="580"/>
      <c r="HJ13" s="580"/>
      <c r="HK13" s="580"/>
      <c r="HL13" s="580"/>
      <c r="HM13" s="580"/>
      <c r="HN13" s="580"/>
      <c r="HO13" s="580"/>
      <c r="HP13" s="580"/>
      <c r="HQ13" s="580"/>
      <c r="HR13" s="580"/>
      <c r="HS13" s="580"/>
      <c r="HT13" s="580"/>
      <c r="HU13" s="580"/>
      <c r="HV13" s="580"/>
      <c r="HW13" s="580"/>
      <c r="HX13" s="580"/>
      <c r="HY13" s="580"/>
      <c r="HZ13" s="580"/>
      <c r="IA13" s="580"/>
      <c r="IB13" s="580"/>
      <c r="IC13" s="580"/>
      <c r="ID13" s="580"/>
      <c r="IE13" s="580"/>
      <c r="IF13" s="580"/>
      <c r="IG13" s="580"/>
      <c r="IH13" s="580"/>
      <c r="II13" s="580"/>
      <c r="IJ13" s="580"/>
      <c r="IK13" s="580"/>
      <c r="IL13" s="580"/>
      <c r="IM13" s="580"/>
      <c r="IN13" s="580"/>
      <c r="IO13" s="580"/>
      <c r="IP13" s="580"/>
      <c r="IQ13" s="580"/>
      <c r="IR13" s="580"/>
      <c r="IS13" s="580"/>
      <c r="IT13" s="580"/>
      <c r="IU13" s="580"/>
      <c r="IV13" s="580"/>
    </row>
    <row r="14" spans="1:256" s="582" customFormat="1">
      <c r="A14" s="580"/>
      <c r="B14" s="580"/>
      <c r="C14" s="580"/>
      <c r="D14" s="580"/>
      <c r="E14" s="580"/>
      <c r="F14" s="580"/>
      <c r="G14" s="580"/>
      <c r="H14" s="580"/>
      <c r="I14" s="580"/>
      <c r="J14" s="580"/>
      <c r="K14" s="580"/>
      <c r="L14" s="580"/>
      <c r="M14" s="580"/>
      <c r="N14" s="580"/>
      <c r="O14" s="580"/>
      <c r="P14" s="580"/>
      <c r="Q14" s="580"/>
      <c r="R14" s="580"/>
      <c r="S14" s="580"/>
      <c r="T14" s="580"/>
      <c r="U14" s="580"/>
      <c r="V14" s="580"/>
      <c r="W14" s="580"/>
      <c r="X14" s="580"/>
      <c r="Y14" s="580"/>
      <c r="Z14" s="580"/>
      <c r="AA14" s="580"/>
      <c r="AB14" s="580"/>
      <c r="AC14" s="580"/>
      <c r="AD14" s="580"/>
      <c r="AE14" s="580"/>
      <c r="AF14" s="580"/>
      <c r="AG14" s="580"/>
      <c r="AH14" s="580"/>
      <c r="AI14" s="580"/>
      <c r="AJ14" s="580"/>
      <c r="AK14" s="580"/>
      <c r="AL14" s="580"/>
      <c r="AM14" s="580"/>
      <c r="AN14" s="580"/>
      <c r="AO14" s="580"/>
      <c r="AP14" s="580"/>
      <c r="AQ14" s="580"/>
      <c r="AR14" s="580"/>
      <c r="AS14" s="580"/>
      <c r="AT14" s="580"/>
      <c r="AU14" s="580"/>
      <c r="AV14" s="580"/>
      <c r="AW14" s="580"/>
      <c r="AX14" s="580"/>
      <c r="AY14" s="580"/>
      <c r="AZ14" s="580"/>
      <c r="BA14" s="580"/>
      <c r="BB14" s="580"/>
      <c r="BC14" s="580"/>
      <c r="BD14" s="580"/>
      <c r="BE14" s="580"/>
      <c r="BF14" s="580"/>
      <c r="BG14" s="580"/>
      <c r="BH14" s="580"/>
      <c r="BI14" s="580"/>
      <c r="BJ14" s="580"/>
      <c r="BK14" s="580"/>
      <c r="BL14" s="580"/>
      <c r="BM14" s="580"/>
      <c r="BN14" s="580"/>
      <c r="BO14" s="580"/>
      <c r="BP14" s="580"/>
      <c r="BQ14" s="580"/>
      <c r="BR14" s="580"/>
      <c r="BS14" s="580"/>
      <c r="BT14" s="580"/>
      <c r="BU14" s="580"/>
      <c r="BV14" s="580"/>
      <c r="BW14" s="580"/>
      <c r="BX14" s="580"/>
      <c r="BY14" s="580"/>
      <c r="BZ14" s="580"/>
      <c r="CA14" s="580"/>
      <c r="CB14" s="580"/>
      <c r="CC14" s="580"/>
      <c r="CD14" s="580"/>
      <c r="CE14" s="580"/>
      <c r="CF14" s="580"/>
      <c r="CG14" s="580"/>
      <c r="CH14" s="580"/>
      <c r="CI14" s="580"/>
      <c r="CJ14" s="580"/>
      <c r="CK14" s="580"/>
      <c r="CL14" s="580"/>
      <c r="CM14" s="580"/>
      <c r="CN14" s="580"/>
      <c r="CO14" s="580"/>
      <c r="CP14" s="580"/>
      <c r="CQ14" s="580"/>
      <c r="CR14" s="580"/>
      <c r="CS14" s="580"/>
      <c r="CT14" s="580"/>
      <c r="CU14" s="580"/>
      <c r="CV14" s="580"/>
      <c r="CW14" s="580"/>
      <c r="CX14" s="580"/>
      <c r="CY14" s="580"/>
      <c r="CZ14" s="580"/>
      <c r="DA14" s="580"/>
      <c r="DB14" s="580"/>
      <c r="DC14" s="580"/>
      <c r="DD14" s="580"/>
      <c r="DE14" s="580"/>
      <c r="DF14" s="580"/>
      <c r="DG14" s="580"/>
      <c r="DH14" s="580"/>
      <c r="DI14" s="580"/>
      <c r="DJ14" s="580"/>
      <c r="DK14" s="580"/>
      <c r="DL14" s="580"/>
      <c r="DM14" s="580"/>
      <c r="DN14" s="580"/>
      <c r="DO14" s="580"/>
      <c r="DP14" s="580"/>
      <c r="DQ14" s="580"/>
      <c r="DR14" s="580"/>
      <c r="DS14" s="580"/>
      <c r="DT14" s="580"/>
      <c r="DU14" s="580"/>
      <c r="DV14" s="580"/>
      <c r="DW14" s="580"/>
      <c r="DX14" s="580"/>
      <c r="DY14" s="580"/>
      <c r="DZ14" s="580"/>
      <c r="EA14" s="580"/>
      <c r="EB14" s="580"/>
      <c r="EC14" s="580"/>
      <c r="ED14" s="580"/>
      <c r="EE14" s="580"/>
      <c r="EF14" s="580"/>
      <c r="EG14" s="580"/>
      <c r="EH14" s="580"/>
      <c r="EI14" s="580"/>
      <c r="EJ14" s="580"/>
      <c r="EK14" s="580"/>
      <c r="EL14" s="580"/>
      <c r="EM14" s="580"/>
      <c r="EN14" s="580"/>
      <c r="EO14" s="580"/>
      <c r="EP14" s="580"/>
      <c r="EQ14" s="580"/>
      <c r="ER14" s="580"/>
      <c r="ES14" s="580"/>
      <c r="ET14" s="580"/>
      <c r="EU14" s="580"/>
      <c r="EV14" s="580"/>
      <c r="EW14" s="580"/>
      <c r="EX14" s="580"/>
      <c r="EY14" s="580"/>
      <c r="EZ14" s="580"/>
      <c r="FA14" s="580"/>
      <c r="FB14" s="580"/>
      <c r="FC14" s="580"/>
      <c r="FD14" s="580"/>
      <c r="FE14" s="580"/>
      <c r="FF14" s="580"/>
      <c r="FG14" s="580"/>
      <c r="FH14" s="580"/>
      <c r="FI14" s="580"/>
      <c r="FJ14" s="580"/>
      <c r="FK14" s="580"/>
      <c r="FL14" s="580"/>
      <c r="FM14" s="580"/>
      <c r="FN14" s="580"/>
      <c r="FO14" s="580"/>
      <c r="FP14" s="580"/>
      <c r="FQ14" s="580"/>
      <c r="FR14" s="580"/>
      <c r="FS14" s="580"/>
      <c r="FT14" s="580"/>
      <c r="FU14" s="580"/>
      <c r="FV14" s="580"/>
      <c r="FW14" s="580"/>
      <c r="FX14" s="580"/>
      <c r="FY14" s="580"/>
      <c r="FZ14" s="580"/>
      <c r="GA14" s="580"/>
      <c r="GB14" s="580"/>
      <c r="GC14" s="580"/>
      <c r="GD14" s="580"/>
      <c r="GE14" s="580"/>
      <c r="GF14" s="580"/>
      <c r="GG14" s="580"/>
      <c r="GH14" s="580"/>
      <c r="GI14" s="580"/>
      <c r="GJ14" s="580"/>
      <c r="GK14" s="580"/>
      <c r="GL14" s="580"/>
      <c r="GM14" s="580"/>
      <c r="GN14" s="580"/>
      <c r="GO14" s="580"/>
      <c r="GP14" s="580"/>
      <c r="GQ14" s="580"/>
      <c r="GR14" s="580"/>
      <c r="GS14" s="580"/>
      <c r="GT14" s="580"/>
      <c r="GU14" s="580"/>
      <c r="GV14" s="580"/>
      <c r="GW14" s="580"/>
      <c r="GX14" s="580"/>
      <c r="GY14" s="580"/>
      <c r="GZ14" s="580"/>
      <c r="HA14" s="580"/>
      <c r="HB14" s="580"/>
      <c r="HC14" s="580"/>
      <c r="HD14" s="580"/>
      <c r="HE14" s="580"/>
      <c r="HF14" s="580"/>
      <c r="HG14" s="580"/>
      <c r="HH14" s="580"/>
      <c r="HI14" s="580"/>
      <c r="HJ14" s="580"/>
      <c r="HK14" s="580"/>
      <c r="HL14" s="580"/>
      <c r="HM14" s="580"/>
      <c r="HN14" s="580"/>
      <c r="HO14" s="580"/>
      <c r="HP14" s="580"/>
      <c r="HQ14" s="580"/>
      <c r="HR14" s="580"/>
      <c r="HS14" s="580"/>
      <c r="HT14" s="580"/>
      <c r="HU14" s="580"/>
      <c r="HV14" s="580"/>
      <c r="HW14" s="580"/>
      <c r="HX14" s="580"/>
      <c r="HY14" s="580"/>
      <c r="HZ14" s="580"/>
      <c r="IA14" s="580"/>
      <c r="IB14" s="580"/>
      <c r="IC14" s="580"/>
      <c r="ID14" s="580"/>
      <c r="IE14" s="580"/>
      <c r="IF14" s="580"/>
      <c r="IG14" s="580"/>
      <c r="IH14" s="580"/>
      <c r="II14" s="580"/>
      <c r="IJ14" s="580"/>
      <c r="IK14" s="580"/>
      <c r="IL14" s="580"/>
      <c r="IM14" s="580"/>
      <c r="IN14" s="580"/>
      <c r="IO14" s="580"/>
      <c r="IP14" s="580"/>
      <c r="IQ14" s="580"/>
      <c r="IR14" s="580"/>
      <c r="IS14" s="580"/>
      <c r="IT14" s="580"/>
      <c r="IU14" s="580"/>
      <c r="IV14" s="580"/>
    </row>
    <row r="15" spans="1:256" s="582" customFormat="1">
      <c r="A15" s="580"/>
      <c r="B15" s="580"/>
      <c r="C15" s="580"/>
      <c r="D15" s="580"/>
      <c r="E15" s="580"/>
      <c r="F15" s="580"/>
      <c r="G15" s="580"/>
      <c r="H15" s="580"/>
      <c r="I15" s="580"/>
      <c r="J15" s="580"/>
      <c r="K15" s="580"/>
      <c r="L15" s="580"/>
      <c r="M15" s="580"/>
      <c r="N15" s="580"/>
      <c r="O15" s="580"/>
      <c r="P15" s="580"/>
      <c r="Q15" s="580"/>
      <c r="R15" s="580"/>
      <c r="S15" s="580"/>
      <c r="T15" s="580"/>
      <c r="U15" s="580"/>
      <c r="V15" s="580"/>
      <c r="W15" s="580"/>
      <c r="X15" s="580"/>
      <c r="Y15" s="580"/>
      <c r="Z15" s="580"/>
      <c r="AA15" s="580"/>
      <c r="AB15" s="580"/>
      <c r="AC15" s="580"/>
      <c r="AD15" s="580"/>
      <c r="AE15" s="580"/>
      <c r="AF15" s="580"/>
      <c r="AG15" s="580"/>
      <c r="AH15" s="580"/>
      <c r="AI15" s="580"/>
      <c r="AJ15" s="580"/>
      <c r="AK15" s="580"/>
      <c r="AL15" s="580"/>
      <c r="AM15" s="580"/>
      <c r="AN15" s="580"/>
      <c r="AO15" s="580"/>
      <c r="AP15" s="580"/>
      <c r="AQ15" s="580"/>
      <c r="AR15" s="580"/>
      <c r="AS15" s="580"/>
      <c r="AT15" s="580"/>
      <c r="AU15" s="580"/>
      <c r="AV15" s="580"/>
      <c r="AW15" s="580"/>
      <c r="AX15" s="580"/>
      <c r="AY15" s="580"/>
      <c r="AZ15" s="580"/>
      <c r="BA15" s="580"/>
      <c r="BB15" s="580"/>
      <c r="BC15" s="580"/>
      <c r="BD15" s="580"/>
      <c r="BE15" s="580"/>
      <c r="BF15" s="580"/>
      <c r="BG15" s="580"/>
      <c r="BH15" s="580"/>
      <c r="BI15" s="580"/>
      <c r="BJ15" s="580"/>
      <c r="BK15" s="580"/>
      <c r="BL15" s="580"/>
      <c r="BM15" s="580"/>
      <c r="BN15" s="580"/>
      <c r="BO15" s="580"/>
      <c r="BP15" s="580"/>
      <c r="BQ15" s="580"/>
      <c r="BR15" s="580"/>
      <c r="BS15" s="580"/>
      <c r="BT15" s="580"/>
      <c r="BU15" s="580"/>
      <c r="BV15" s="580"/>
      <c r="BW15" s="580"/>
      <c r="BX15" s="580"/>
      <c r="BY15" s="580"/>
      <c r="BZ15" s="580"/>
      <c r="CA15" s="580"/>
      <c r="CB15" s="580"/>
      <c r="CC15" s="580"/>
      <c r="CD15" s="580"/>
      <c r="CE15" s="580"/>
      <c r="CF15" s="580"/>
      <c r="CG15" s="580"/>
      <c r="CH15" s="580"/>
      <c r="CI15" s="580"/>
      <c r="CJ15" s="580"/>
      <c r="CK15" s="580"/>
      <c r="CL15" s="580"/>
      <c r="CM15" s="580"/>
      <c r="CN15" s="580"/>
      <c r="CO15" s="580"/>
      <c r="CP15" s="580"/>
      <c r="CQ15" s="580"/>
      <c r="CR15" s="580"/>
      <c r="CS15" s="580"/>
      <c r="CT15" s="580"/>
      <c r="CU15" s="580"/>
      <c r="CV15" s="580"/>
      <c r="CW15" s="580"/>
      <c r="CX15" s="580"/>
      <c r="CY15" s="580"/>
      <c r="CZ15" s="580"/>
      <c r="DA15" s="580"/>
      <c r="DB15" s="580"/>
      <c r="DC15" s="580"/>
      <c r="DD15" s="580"/>
      <c r="DE15" s="580"/>
      <c r="DF15" s="580"/>
      <c r="DG15" s="580"/>
      <c r="DH15" s="580"/>
      <c r="DI15" s="580"/>
      <c r="DJ15" s="580"/>
      <c r="DK15" s="580"/>
      <c r="DL15" s="580"/>
      <c r="DM15" s="580"/>
      <c r="DN15" s="580"/>
      <c r="DO15" s="580"/>
      <c r="DP15" s="580"/>
      <c r="DQ15" s="580"/>
      <c r="DR15" s="580"/>
      <c r="DS15" s="580"/>
      <c r="DT15" s="580"/>
      <c r="DU15" s="580"/>
      <c r="DV15" s="580"/>
      <c r="DW15" s="580"/>
      <c r="DX15" s="580"/>
      <c r="DY15" s="580"/>
      <c r="DZ15" s="580"/>
      <c r="EA15" s="580"/>
      <c r="EB15" s="580"/>
      <c r="EC15" s="580"/>
      <c r="ED15" s="580"/>
      <c r="EE15" s="580"/>
      <c r="EF15" s="580"/>
      <c r="EG15" s="580"/>
      <c r="EH15" s="580"/>
      <c r="EI15" s="580"/>
      <c r="EJ15" s="580"/>
      <c r="EK15" s="580"/>
      <c r="EL15" s="580"/>
      <c r="EM15" s="580"/>
      <c r="EN15" s="580"/>
      <c r="EO15" s="580"/>
      <c r="EP15" s="580"/>
      <c r="EQ15" s="580"/>
      <c r="ER15" s="580"/>
      <c r="ES15" s="580"/>
      <c r="ET15" s="580"/>
      <c r="EU15" s="580"/>
      <c r="EV15" s="580"/>
      <c r="EW15" s="580"/>
      <c r="EX15" s="580"/>
      <c r="EY15" s="580"/>
      <c r="EZ15" s="580"/>
      <c r="FA15" s="580"/>
      <c r="FB15" s="580"/>
      <c r="FC15" s="580"/>
      <c r="FD15" s="580"/>
      <c r="FE15" s="580"/>
      <c r="FF15" s="580"/>
      <c r="FG15" s="580"/>
      <c r="FH15" s="580"/>
      <c r="FI15" s="580"/>
      <c r="FJ15" s="580"/>
      <c r="FK15" s="580"/>
      <c r="FL15" s="580"/>
      <c r="FM15" s="580"/>
      <c r="FN15" s="580"/>
      <c r="FO15" s="580"/>
      <c r="FP15" s="580"/>
      <c r="FQ15" s="580"/>
      <c r="FR15" s="580"/>
      <c r="FS15" s="580"/>
      <c r="FT15" s="580"/>
      <c r="FU15" s="580"/>
      <c r="FV15" s="580"/>
      <c r="FW15" s="580"/>
      <c r="FX15" s="580"/>
      <c r="FY15" s="580"/>
      <c r="FZ15" s="580"/>
      <c r="GA15" s="580"/>
      <c r="GB15" s="580"/>
      <c r="GC15" s="580"/>
      <c r="GD15" s="580"/>
      <c r="GE15" s="580"/>
      <c r="GF15" s="580"/>
      <c r="GG15" s="580"/>
      <c r="GH15" s="580"/>
      <c r="GI15" s="580"/>
      <c r="GJ15" s="580"/>
      <c r="GK15" s="580"/>
      <c r="GL15" s="580"/>
      <c r="GM15" s="580"/>
      <c r="GN15" s="580"/>
      <c r="GO15" s="580"/>
      <c r="GP15" s="580"/>
      <c r="GQ15" s="580"/>
      <c r="GR15" s="580"/>
      <c r="GS15" s="580"/>
      <c r="GT15" s="580"/>
      <c r="GU15" s="580"/>
      <c r="GV15" s="580"/>
      <c r="GW15" s="580"/>
      <c r="GX15" s="580"/>
      <c r="GY15" s="580"/>
      <c r="GZ15" s="580"/>
      <c r="HA15" s="580"/>
      <c r="HB15" s="580"/>
      <c r="HC15" s="580"/>
      <c r="HD15" s="580"/>
      <c r="HE15" s="580"/>
      <c r="HF15" s="580"/>
      <c r="HG15" s="580"/>
      <c r="HH15" s="580"/>
      <c r="HI15" s="580"/>
      <c r="HJ15" s="580"/>
      <c r="HK15" s="580"/>
      <c r="HL15" s="580"/>
      <c r="HM15" s="580"/>
      <c r="HN15" s="580"/>
      <c r="HO15" s="580"/>
      <c r="HP15" s="580"/>
      <c r="HQ15" s="580"/>
      <c r="HR15" s="580"/>
      <c r="HS15" s="580"/>
      <c r="HT15" s="580"/>
      <c r="HU15" s="580"/>
      <c r="HV15" s="580"/>
      <c r="HW15" s="580"/>
      <c r="HX15" s="580"/>
      <c r="HY15" s="580"/>
      <c r="HZ15" s="580"/>
      <c r="IA15" s="580"/>
      <c r="IB15" s="580"/>
      <c r="IC15" s="580"/>
      <c r="ID15" s="580"/>
      <c r="IE15" s="580"/>
      <c r="IF15" s="580"/>
      <c r="IG15" s="580"/>
      <c r="IH15" s="580"/>
      <c r="II15" s="580"/>
      <c r="IJ15" s="580"/>
      <c r="IK15" s="580"/>
      <c r="IL15" s="580"/>
      <c r="IM15" s="580"/>
      <c r="IN15" s="580"/>
      <c r="IO15" s="580"/>
      <c r="IP15" s="580"/>
      <c r="IQ15" s="580"/>
      <c r="IR15" s="580"/>
      <c r="IS15" s="580"/>
      <c r="IT15" s="580"/>
      <c r="IU15" s="580"/>
      <c r="IV15" s="580"/>
    </row>
    <row r="16" spans="1:256" s="582" customFormat="1">
      <c r="A16" s="580"/>
      <c r="B16" s="580"/>
      <c r="C16" s="580"/>
      <c r="D16" s="580"/>
      <c r="E16" s="580"/>
      <c r="F16" s="580"/>
      <c r="G16" s="580"/>
      <c r="H16" s="580"/>
      <c r="I16" s="580"/>
      <c r="J16" s="580"/>
      <c r="K16" s="580"/>
      <c r="L16" s="580"/>
      <c r="M16" s="580"/>
      <c r="N16" s="580"/>
      <c r="O16" s="580"/>
      <c r="P16" s="580"/>
      <c r="Q16" s="580"/>
      <c r="R16" s="580"/>
      <c r="S16" s="580"/>
      <c r="T16" s="580"/>
      <c r="U16" s="580"/>
      <c r="V16" s="580"/>
      <c r="W16" s="580"/>
      <c r="X16" s="580"/>
      <c r="Y16" s="580"/>
      <c r="Z16" s="580"/>
      <c r="AA16" s="580"/>
      <c r="AB16" s="580"/>
      <c r="AC16" s="580"/>
      <c r="AD16" s="580"/>
      <c r="AE16" s="580"/>
      <c r="AF16" s="580"/>
      <c r="AG16" s="580"/>
      <c r="AH16" s="580"/>
      <c r="AI16" s="580"/>
      <c r="AJ16" s="580"/>
      <c r="AK16" s="580"/>
      <c r="AL16" s="580"/>
      <c r="AM16" s="580"/>
      <c r="AN16" s="580"/>
      <c r="AO16" s="580"/>
      <c r="AP16" s="580"/>
      <c r="AQ16" s="580"/>
      <c r="AR16" s="580"/>
      <c r="AS16" s="580"/>
      <c r="AT16" s="580"/>
      <c r="AU16" s="580"/>
      <c r="AV16" s="580"/>
      <c r="AW16" s="580"/>
      <c r="AX16" s="580"/>
      <c r="AY16" s="580"/>
      <c r="AZ16" s="580"/>
      <c r="BA16" s="580"/>
      <c r="BB16" s="580"/>
      <c r="BC16" s="580"/>
      <c r="BD16" s="580"/>
      <c r="BE16" s="580"/>
      <c r="BF16" s="580"/>
      <c r="BG16" s="580"/>
      <c r="BH16" s="580"/>
      <c r="BI16" s="580"/>
      <c r="BJ16" s="580"/>
      <c r="BK16" s="580"/>
      <c r="BL16" s="580"/>
      <c r="BM16" s="580"/>
      <c r="BN16" s="580"/>
      <c r="BO16" s="580"/>
      <c r="BP16" s="580"/>
      <c r="BQ16" s="580"/>
      <c r="BR16" s="580"/>
      <c r="BS16" s="580"/>
      <c r="BT16" s="580"/>
      <c r="BU16" s="580"/>
      <c r="BV16" s="580"/>
      <c r="BW16" s="580"/>
      <c r="BX16" s="580"/>
      <c r="BY16" s="580"/>
      <c r="BZ16" s="580"/>
      <c r="CA16" s="580"/>
      <c r="CB16" s="580"/>
      <c r="CC16" s="580"/>
      <c r="CD16" s="580"/>
      <c r="CE16" s="580"/>
      <c r="CF16" s="580"/>
      <c r="CG16" s="580"/>
      <c r="CH16" s="580"/>
      <c r="CI16" s="580"/>
      <c r="CJ16" s="580"/>
      <c r="CK16" s="580"/>
      <c r="CL16" s="580"/>
      <c r="CM16" s="580"/>
      <c r="CN16" s="580"/>
      <c r="CO16" s="580"/>
      <c r="CP16" s="580"/>
      <c r="CQ16" s="580"/>
      <c r="CR16" s="580"/>
      <c r="CS16" s="580"/>
      <c r="CT16" s="580"/>
      <c r="CU16" s="580"/>
      <c r="CV16" s="580"/>
      <c r="CW16" s="580"/>
      <c r="CX16" s="580"/>
      <c r="CY16" s="580"/>
      <c r="CZ16" s="580"/>
      <c r="DA16" s="580"/>
      <c r="DB16" s="580"/>
      <c r="DC16" s="580"/>
      <c r="DD16" s="580"/>
      <c r="DE16" s="580"/>
      <c r="DF16" s="580"/>
      <c r="DG16" s="580"/>
      <c r="DH16" s="580"/>
      <c r="DI16" s="580"/>
      <c r="DJ16" s="580"/>
      <c r="DK16" s="580"/>
      <c r="DL16" s="580"/>
      <c r="DM16" s="580"/>
      <c r="DN16" s="580"/>
      <c r="DO16" s="580"/>
      <c r="DP16" s="580"/>
      <c r="DQ16" s="580"/>
      <c r="DR16" s="580"/>
      <c r="DS16" s="580"/>
      <c r="DT16" s="580"/>
      <c r="DU16" s="580"/>
      <c r="DV16" s="580"/>
      <c r="DW16" s="580"/>
      <c r="DX16" s="580"/>
      <c r="DY16" s="580"/>
      <c r="DZ16" s="580"/>
      <c r="EA16" s="580"/>
      <c r="EB16" s="580"/>
      <c r="EC16" s="580"/>
      <c r="ED16" s="580"/>
      <c r="EE16" s="580"/>
      <c r="EF16" s="580"/>
      <c r="EG16" s="580"/>
      <c r="EH16" s="580"/>
      <c r="EI16" s="580"/>
      <c r="EJ16" s="580"/>
      <c r="EK16" s="580"/>
      <c r="EL16" s="580"/>
      <c r="EM16" s="580"/>
      <c r="EN16" s="580"/>
      <c r="EO16" s="580"/>
      <c r="EP16" s="580"/>
      <c r="EQ16" s="580"/>
      <c r="ER16" s="580"/>
      <c r="ES16" s="580"/>
      <c r="ET16" s="580"/>
      <c r="EU16" s="580"/>
      <c r="EV16" s="580"/>
      <c r="EW16" s="580"/>
      <c r="EX16" s="580"/>
      <c r="EY16" s="580"/>
      <c r="EZ16" s="580"/>
      <c r="FA16" s="580"/>
      <c r="FB16" s="580"/>
      <c r="FC16" s="580"/>
      <c r="FD16" s="580"/>
      <c r="FE16" s="580"/>
      <c r="FF16" s="580"/>
      <c r="FG16" s="580"/>
      <c r="FH16" s="580"/>
      <c r="FI16" s="580"/>
      <c r="FJ16" s="580"/>
      <c r="FK16" s="580"/>
      <c r="FL16" s="580"/>
      <c r="FM16" s="580"/>
      <c r="FN16" s="580"/>
      <c r="FO16" s="580"/>
      <c r="FP16" s="580"/>
      <c r="FQ16" s="580"/>
      <c r="FR16" s="580"/>
      <c r="FS16" s="580"/>
      <c r="FT16" s="580"/>
      <c r="FU16" s="580"/>
      <c r="FV16" s="580"/>
      <c r="FW16" s="580"/>
      <c r="FX16" s="580"/>
      <c r="FY16" s="580"/>
      <c r="FZ16" s="580"/>
      <c r="GA16" s="580"/>
      <c r="GB16" s="580"/>
      <c r="GC16" s="580"/>
      <c r="GD16" s="580"/>
      <c r="GE16" s="580"/>
      <c r="GF16" s="580"/>
      <c r="GG16" s="580"/>
      <c r="GH16" s="580"/>
      <c r="GI16" s="580"/>
      <c r="GJ16" s="580"/>
      <c r="GK16" s="580"/>
      <c r="GL16" s="580"/>
      <c r="GM16" s="580"/>
      <c r="GN16" s="580"/>
      <c r="GO16" s="580"/>
      <c r="GP16" s="580"/>
      <c r="GQ16" s="580"/>
      <c r="GR16" s="580"/>
      <c r="GS16" s="580"/>
      <c r="GT16" s="580"/>
      <c r="GU16" s="580"/>
      <c r="GV16" s="580"/>
      <c r="GW16" s="580"/>
      <c r="GX16" s="580"/>
      <c r="GY16" s="580"/>
      <c r="GZ16" s="580"/>
      <c r="HA16" s="580"/>
      <c r="HB16" s="580"/>
      <c r="HC16" s="580"/>
      <c r="HD16" s="580"/>
      <c r="HE16" s="580"/>
      <c r="HF16" s="580"/>
      <c r="HG16" s="580"/>
      <c r="HH16" s="580"/>
      <c r="HI16" s="580"/>
      <c r="HJ16" s="580"/>
      <c r="HK16" s="580"/>
      <c r="HL16" s="580"/>
      <c r="HM16" s="580"/>
      <c r="HN16" s="580"/>
      <c r="HO16" s="580"/>
      <c r="HP16" s="580"/>
      <c r="HQ16" s="580"/>
      <c r="HR16" s="580"/>
      <c r="HS16" s="580"/>
      <c r="HT16" s="580"/>
      <c r="HU16" s="580"/>
      <c r="HV16" s="580"/>
      <c r="HW16" s="580"/>
      <c r="HX16" s="580"/>
      <c r="HY16" s="580"/>
      <c r="HZ16" s="580"/>
      <c r="IA16" s="580"/>
      <c r="IB16" s="580"/>
      <c r="IC16" s="580"/>
      <c r="ID16" s="580"/>
      <c r="IE16" s="580"/>
      <c r="IF16" s="580"/>
      <c r="IG16" s="580"/>
      <c r="IH16" s="580"/>
      <c r="II16" s="580"/>
      <c r="IJ16" s="580"/>
      <c r="IK16" s="580"/>
      <c r="IL16" s="580"/>
      <c r="IM16" s="580"/>
      <c r="IN16" s="580"/>
      <c r="IO16" s="580"/>
      <c r="IP16" s="580"/>
      <c r="IQ16" s="580"/>
      <c r="IR16" s="580"/>
      <c r="IS16" s="580"/>
      <c r="IT16" s="580"/>
      <c r="IU16" s="580"/>
      <c r="IV16" s="580"/>
    </row>
    <row r="17" spans="1:256" s="582" customFormat="1">
      <c r="A17" s="580"/>
      <c r="B17" s="580"/>
      <c r="C17" s="580"/>
      <c r="D17" s="580"/>
      <c r="E17" s="580"/>
      <c r="F17" s="580"/>
      <c r="G17" s="580"/>
      <c r="H17" s="580"/>
      <c r="I17" s="580"/>
      <c r="J17" s="580"/>
      <c r="K17" s="580"/>
      <c r="L17" s="580"/>
      <c r="M17" s="580"/>
      <c r="N17" s="580"/>
      <c r="O17" s="580"/>
      <c r="P17" s="580"/>
      <c r="Q17" s="580"/>
      <c r="R17" s="580"/>
      <c r="S17" s="580"/>
      <c r="T17" s="580"/>
      <c r="U17" s="580"/>
      <c r="V17" s="580"/>
      <c r="W17" s="580"/>
      <c r="X17" s="580"/>
      <c r="Y17" s="580"/>
      <c r="Z17" s="580"/>
      <c r="AA17" s="580"/>
      <c r="AB17" s="580"/>
      <c r="AC17" s="580"/>
      <c r="AD17" s="580"/>
      <c r="AE17" s="580"/>
      <c r="AF17" s="580"/>
      <c r="AG17" s="580"/>
      <c r="AH17" s="580"/>
      <c r="AI17" s="580"/>
      <c r="AJ17" s="580"/>
      <c r="AK17" s="580"/>
      <c r="AL17" s="580"/>
      <c r="AM17" s="580"/>
      <c r="AN17" s="580"/>
      <c r="AO17" s="580"/>
      <c r="AP17" s="580"/>
      <c r="AQ17" s="580"/>
      <c r="AR17" s="580"/>
      <c r="AS17" s="580"/>
      <c r="AT17" s="580"/>
      <c r="AU17" s="580"/>
      <c r="AV17" s="580"/>
      <c r="AW17" s="580"/>
      <c r="AX17" s="580"/>
      <c r="AY17" s="580"/>
      <c r="AZ17" s="580"/>
      <c r="BA17" s="580"/>
      <c r="BB17" s="580"/>
      <c r="BC17" s="580"/>
      <c r="BD17" s="580"/>
      <c r="BE17" s="580"/>
      <c r="BF17" s="580"/>
      <c r="BG17" s="580"/>
      <c r="BH17" s="580"/>
      <c r="BI17" s="580"/>
      <c r="BJ17" s="580"/>
      <c r="BK17" s="580"/>
      <c r="BL17" s="580"/>
      <c r="BM17" s="580"/>
      <c r="BN17" s="580"/>
      <c r="BO17" s="580"/>
      <c r="BP17" s="580"/>
      <c r="BQ17" s="580"/>
      <c r="BR17" s="580"/>
      <c r="BS17" s="580"/>
      <c r="BT17" s="580"/>
      <c r="BU17" s="580"/>
      <c r="BV17" s="580"/>
      <c r="BW17" s="580"/>
      <c r="BX17" s="580"/>
      <c r="BY17" s="580"/>
      <c r="BZ17" s="580"/>
      <c r="CA17" s="580"/>
      <c r="CB17" s="580"/>
      <c r="CC17" s="580"/>
      <c r="CD17" s="580"/>
      <c r="CE17" s="580"/>
      <c r="CF17" s="580"/>
      <c r="CG17" s="580"/>
      <c r="CH17" s="580"/>
      <c r="CI17" s="580"/>
      <c r="CJ17" s="580"/>
      <c r="CK17" s="580"/>
      <c r="CL17" s="580"/>
      <c r="CM17" s="580"/>
      <c r="CN17" s="580"/>
      <c r="CO17" s="580"/>
      <c r="CP17" s="580"/>
      <c r="CQ17" s="580"/>
      <c r="CR17" s="580"/>
      <c r="CS17" s="580"/>
      <c r="CT17" s="580"/>
      <c r="CU17" s="580"/>
      <c r="CV17" s="580"/>
      <c r="CW17" s="580"/>
      <c r="CX17" s="580"/>
      <c r="CY17" s="580"/>
      <c r="CZ17" s="580"/>
      <c r="DA17" s="580"/>
      <c r="DB17" s="580"/>
      <c r="DC17" s="580"/>
      <c r="DD17" s="580"/>
      <c r="DE17" s="580"/>
      <c r="DF17" s="580"/>
      <c r="DG17" s="580"/>
      <c r="DH17" s="580"/>
      <c r="DI17" s="580"/>
      <c r="DJ17" s="580"/>
      <c r="DK17" s="580"/>
      <c r="DL17" s="580"/>
      <c r="DM17" s="580"/>
      <c r="DN17" s="580"/>
      <c r="DO17" s="580"/>
      <c r="DP17" s="580"/>
      <c r="DQ17" s="580"/>
      <c r="DR17" s="580"/>
      <c r="DS17" s="580"/>
      <c r="DT17" s="580"/>
      <c r="DU17" s="580"/>
      <c r="DV17" s="580"/>
      <c r="DW17" s="580"/>
      <c r="DX17" s="580"/>
      <c r="DY17" s="580"/>
      <c r="DZ17" s="580"/>
      <c r="EA17" s="580"/>
      <c r="EB17" s="580"/>
      <c r="EC17" s="580"/>
      <c r="ED17" s="580"/>
      <c r="EE17" s="580"/>
      <c r="EF17" s="580"/>
      <c r="EG17" s="580"/>
      <c r="EH17" s="580"/>
      <c r="EI17" s="580"/>
      <c r="EJ17" s="580"/>
      <c r="EK17" s="580"/>
      <c r="EL17" s="580"/>
      <c r="EM17" s="580"/>
      <c r="EN17" s="580"/>
      <c r="EO17" s="580"/>
      <c r="EP17" s="580"/>
      <c r="EQ17" s="580"/>
      <c r="ER17" s="580"/>
      <c r="ES17" s="580"/>
      <c r="ET17" s="580"/>
      <c r="EU17" s="580"/>
      <c r="EV17" s="580"/>
      <c r="EW17" s="580"/>
      <c r="EX17" s="580"/>
      <c r="EY17" s="580"/>
      <c r="EZ17" s="580"/>
      <c r="FA17" s="580"/>
      <c r="FB17" s="580"/>
      <c r="FC17" s="580"/>
      <c r="FD17" s="580"/>
      <c r="FE17" s="580"/>
      <c r="FF17" s="580"/>
      <c r="FG17" s="580"/>
      <c r="FH17" s="580"/>
      <c r="FI17" s="580"/>
      <c r="FJ17" s="580"/>
      <c r="FK17" s="580"/>
      <c r="FL17" s="580"/>
      <c r="FM17" s="580"/>
      <c r="FN17" s="580"/>
      <c r="FO17" s="580"/>
      <c r="FP17" s="580"/>
      <c r="FQ17" s="580"/>
      <c r="FR17" s="580"/>
      <c r="FS17" s="580"/>
      <c r="FT17" s="580"/>
      <c r="FU17" s="580"/>
      <c r="FV17" s="580"/>
      <c r="FW17" s="580"/>
      <c r="FX17" s="580"/>
      <c r="FY17" s="580"/>
      <c r="FZ17" s="580"/>
      <c r="GA17" s="580"/>
      <c r="GB17" s="580"/>
      <c r="GC17" s="580"/>
      <c r="GD17" s="580"/>
      <c r="GE17" s="580"/>
      <c r="GF17" s="580"/>
      <c r="GG17" s="580"/>
      <c r="GH17" s="580"/>
      <c r="GI17" s="580"/>
      <c r="GJ17" s="580"/>
      <c r="GK17" s="580"/>
      <c r="GL17" s="580"/>
      <c r="GM17" s="580"/>
      <c r="GN17" s="580"/>
      <c r="GO17" s="580"/>
      <c r="GP17" s="580"/>
      <c r="GQ17" s="580"/>
      <c r="GR17" s="580"/>
      <c r="GS17" s="580"/>
      <c r="GT17" s="580"/>
      <c r="GU17" s="580"/>
      <c r="GV17" s="580"/>
      <c r="GW17" s="580"/>
      <c r="GX17" s="580"/>
      <c r="GY17" s="580"/>
      <c r="GZ17" s="580"/>
      <c r="HA17" s="580"/>
      <c r="HB17" s="580"/>
      <c r="HC17" s="580"/>
      <c r="HD17" s="580"/>
      <c r="HE17" s="580"/>
      <c r="HF17" s="580"/>
      <c r="HG17" s="580"/>
      <c r="HH17" s="580"/>
      <c r="HI17" s="580"/>
      <c r="HJ17" s="580"/>
      <c r="HK17" s="580"/>
      <c r="HL17" s="580"/>
      <c r="HM17" s="580"/>
      <c r="HN17" s="580"/>
      <c r="HO17" s="580"/>
      <c r="HP17" s="580"/>
      <c r="HQ17" s="580"/>
      <c r="HR17" s="580"/>
      <c r="HS17" s="580"/>
      <c r="HT17" s="580"/>
      <c r="HU17" s="580"/>
      <c r="HV17" s="580"/>
      <c r="HW17" s="580"/>
      <c r="HX17" s="580"/>
      <c r="HY17" s="580"/>
      <c r="HZ17" s="580"/>
      <c r="IA17" s="580"/>
      <c r="IB17" s="580"/>
      <c r="IC17" s="580"/>
      <c r="ID17" s="580"/>
      <c r="IE17" s="580"/>
      <c r="IF17" s="580"/>
      <c r="IG17" s="580"/>
      <c r="IH17" s="580"/>
      <c r="II17" s="580"/>
      <c r="IJ17" s="580"/>
      <c r="IK17" s="580"/>
      <c r="IL17" s="580"/>
      <c r="IM17" s="580"/>
      <c r="IN17" s="580"/>
      <c r="IO17" s="580"/>
      <c r="IP17" s="580"/>
      <c r="IQ17" s="580"/>
      <c r="IR17" s="580"/>
      <c r="IS17" s="580"/>
      <c r="IT17" s="580"/>
      <c r="IU17" s="580"/>
      <c r="IV17" s="580"/>
    </row>
    <row r="18" spans="1:256" s="582" customFormat="1">
      <c r="A18" s="580"/>
      <c r="B18" s="580"/>
      <c r="C18" s="580"/>
      <c r="D18" s="580"/>
      <c r="E18" s="580"/>
      <c r="F18" s="580"/>
      <c r="G18" s="580"/>
      <c r="H18" s="580"/>
      <c r="I18" s="580"/>
      <c r="J18" s="580"/>
      <c r="K18" s="580"/>
      <c r="L18" s="580"/>
      <c r="M18" s="580"/>
      <c r="N18" s="580"/>
      <c r="O18" s="580"/>
      <c r="P18" s="580"/>
      <c r="Q18" s="580"/>
      <c r="R18" s="580"/>
      <c r="S18" s="580"/>
      <c r="T18" s="580"/>
      <c r="U18" s="580"/>
      <c r="V18" s="580"/>
      <c r="W18" s="580"/>
      <c r="X18" s="580"/>
      <c r="Y18" s="580"/>
      <c r="Z18" s="580"/>
      <c r="AA18" s="580"/>
      <c r="AB18" s="580"/>
      <c r="AC18" s="580"/>
      <c r="AD18" s="580"/>
      <c r="AE18" s="580"/>
      <c r="AF18" s="580"/>
      <c r="AG18" s="580"/>
      <c r="AH18" s="580"/>
      <c r="AI18" s="580"/>
      <c r="AJ18" s="580"/>
      <c r="AK18" s="580"/>
      <c r="AL18" s="580"/>
      <c r="AM18" s="580"/>
      <c r="AN18" s="580"/>
      <c r="AO18" s="580"/>
      <c r="AP18" s="580"/>
      <c r="AQ18" s="580"/>
      <c r="AR18" s="580"/>
      <c r="AS18" s="580"/>
      <c r="AT18" s="580"/>
      <c r="AU18" s="580"/>
      <c r="AV18" s="580"/>
      <c r="AW18" s="580"/>
      <c r="AX18" s="580"/>
      <c r="AY18" s="580"/>
      <c r="AZ18" s="580"/>
      <c r="BA18" s="580"/>
      <c r="BB18" s="580"/>
      <c r="BC18" s="580"/>
      <c r="BD18" s="580"/>
      <c r="BE18" s="580"/>
      <c r="BF18" s="580"/>
      <c r="BG18" s="580"/>
      <c r="BH18" s="580"/>
      <c r="BI18" s="580"/>
      <c r="BJ18" s="580"/>
      <c r="BK18" s="580"/>
      <c r="BL18" s="580"/>
      <c r="BM18" s="580"/>
      <c r="BN18" s="580"/>
      <c r="BO18" s="580"/>
      <c r="BP18" s="580"/>
      <c r="BQ18" s="580"/>
      <c r="BR18" s="580"/>
      <c r="BS18" s="580"/>
      <c r="BT18" s="580"/>
      <c r="BU18" s="580"/>
      <c r="BV18" s="580"/>
      <c r="BW18" s="580"/>
      <c r="BX18" s="580"/>
      <c r="BY18" s="580"/>
      <c r="BZ18" s="580"/>
      <c r="CA18" s="580"/>
      <c r="CB18" s="580"/>
      <c r="CC18" s="580"/>
      <c r="CD18" s="580"/>
      <c r="CE18" s="580"/>
      <c r="CF18" s="580"/>
      <c r="CG18" s="580"/>
      <c r="CH18" s="580"/>
      <c r="CI18" s="580"/>
      <c r="CJ18" s="580"/>
      <c r="CK18" s="580"/>
      <c r="CL18" s="580"/>
      <c r="CM18" s="580"/>
      <c r="CN18" s="580"/>
      <c r="CO18" s="580"/>
      <c r="CP18" s="580"/>
      <c r="CQ18" s="580"/>
      <c r="CR18" s="580"/>
      <c r="CS18" s="580"/>
      <c r="CT18" s="580"/>
      <c r="CU18" s="580"/>
      <c r="CV18" s="580"/>
      <c r="CW18" s="580"/>
      <c r="CX18" s="580"/>
      <c r="CY18" s="580"/>
      <c r="CZ18" s="580"/>
      <c r="DA18" s="580"/>
      <c r="DB18" s="580"/>
      <c r="DC18" s="580"/>
      <c r="DD18" s="580"/>
      <c r="DE18" s="580"/>
      <c r="DF18" s="580"/>
      <c r="DG18" s="580"/>
      <c r="DH18" s="580"/>
      <c r="DI18" s="580"/>
      <c r="DJ18" s="580"/>
      <c r="DK18" s="580"/>
      <c r="DL18" s="580"/>
      <c r="DM18" s="580"/>
      <c r="DN18" s="580"/>
      <c r="DO18" s="580"/>
      <c r="DP18" s="580"/>
      <c r="DQ18" s="580"/>
      <c r="DR18" s="580"/>
      <c r="DS18" s="580"/>
      <c r="DT18" s="580"/>
      <c r="DU18" s="580"/>
      <c r="DV18" s="580"/>
      <c r="DW18" s="580"/>
      <c r="DX18" s="580"/>
      <c r="DY18" s="580"/>
      <c r="DZ18" s="580"/>
      <c r="EA18" s="580"/>
      <c r="EB18" s="580"/>
      <c r="EC18" s="580"/>
      <c r="ED18" s="580"/>
      <c r="EE18" s="580"/>
      <c r="EF18" s="580"/>
      <c r="EG18" s="580"/>
      <c r="EH18" s="580"/>
      <c r="EI18" s="580"/>
      <c r="EJ18" s="580"/>
      <c r="EK18" s="580"/>
      <c r="EL18" s="580"/>
      <c r="EM18" s="580"/>
      <c r="EN18" s="580"/>
      <c r="EO18" s="580"/>
      <c r="EP18" s="580"/>
      <c r="EQ18" s="580"/>
      <c r="ER18" s="580"/>
      <c r="ES18" s="580"/>
      <c r="ET18" s="580"/>
      <c r="EU18" s="580"/>
      <c r="EV18" s="580"/>
      <c r="EW18" s="580"/>
      <c r="EX18" s="580"/>
      <c r="EY18" s="580"/>
      <c r="EZ18" s="580"/>
      <c r="FA18" s="580"/>
      <c r="FB18" s="580"/>
      <c r="FC18" s="580"/>
      <c r="FD18" s="580"/>
      <c r="FE18" s="580"/>
      <c r="FF18" s="580"/>
      <c r="FG18" s="580"/>
      <c r="FH18" s="580"/>
      <c r="FI18" s="580"/>
      <c r="FJ18" s="580"/>
      <c r="FK18" s="580"/>
      <c r="FL18" s="580"/>
      <c r="FM18" s="580"/>
      <c r="FN18" s="580"/>
      <c r="FO18" s="580"/>
      <c r="FP18" s="580"/>
      <c r="FQ18" s="580"/>
      <c r="FR18" s="580"/>
      <c r="FS18" s="580"/>
      <c r="FT18" s="580"/>
      <c r="FU18" s="580"/>
      <c r="FV18" s="580"/>
      <c r="FW18" s="580"/>
      <c r="FX18" s="580"/>
      <c r="FY18" s="580"/>
      <c r="FZ18" s="580"/>
      <c r="GA18" s="580"/>
      <c r="GB18" s="580"/>
      <c r="GC18" s="580"/>
      <c r="GD18" s="580"/>
      <c r="GE18" s="580"/>
      <c r="GF18" s="580"/>
      <c r="GG18" s="580"/>
      <c r="GH18" s="580"/>
      <c r="GI18" s="580"/>
      <c r="GJ18" s="580"/>
      <c r="GK18" s="580"/>
      <c r="GL18" s="580"/>
      <c r="GM18" s="580"/>
      <c r="GN18" s="580"/>
      <c r="GO18" s="580"/>
      <c r="GP18" s="580"/>
      <c r="GQ18" s="580"/>
      <c r="GR18" s="580"/>
      <c r="GS18" s="580"/>
      <c r="GT18" s="580"/>
      <c r="GU18" s="580"/>
      <c r="GV18" s="580"/>
      <c r="GW18" s="580"/>
      <c r="GX18" s="580"/>
      <c r="GY18" s="580"/>
      <c r="GZ18" s="580"/>
      <c r="HA18" s="580"/>
      <c r="HB18" s="580"/>
      <c r="HC18" s="580"/>
      <c r="HD18" s="580"/>
      <c r="HE18" s="580"/>
      <c r="HF18" s="580"/>
      <c r="HG18" s="580"/>
      <c r="HH18" s="580"/>
      <c r="HI18" s="580"/>
      <c r="HJ18" s="580"/>
      <c r="HK18" s="580"/>
      <c r="HL18" s="580"/>
      <c r="HM18" s="580"/>
      <c r="HN18" s="580"/>
      <c r="HO18" s="580"/>
      <c r="HP18" s="580"/>
      <c r="HQ18" s="580"/>
      <c r="HR18" s="580"/>
      <c r="HS18" s="580"/>
      <c r="HT18" s="580"/>
      <c r="HU18" s="580"/>
      <c r="HV18" s="580"/>
      <c r="HW18" s="580"/>
      <c r="HX18" s="580"/>
      <c r="HY18" s="580"/>
      <c r="HZ18" s="580"/>
      <c r="IA18" s="580"/>
      <c r="IB18" s="580"/>
      <c r="IC18" s="580"/>
      <c r="ID18" s="580"/>
      <c r="IE18" s="580"/>
      <c r="IF18" s="580"/>
      <c r="IG18" s="580"/>
      <c r="IH18" s="580"/>
      <c r="II18" s="580"/>
      <c r="IJ18" s="580"/>
      <c r="IK18" s="580"/>
      <c r="IL18" s="580"/>
      <c r="IM18" s="580"/>
      <c r="IN18" s="580"/>
      <c r="IO18" s="580"/>
      <c r="IP18" s="580"/>
      <c r="IQ18" s="580"/>
      <c r="IR18" s="580"/>
      <c r="IS18" s="580"/>
      <c r="IT18" s="580"/>
      <c r="IU18" s="580"/>
      <c r="IV18" s="580"/>
    </row>
  </sheetData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"/>
  <sheetViews>
    <sheetView workbookViewId="0">
      <selection activeCell="E33" sqref="E33"/>
    </sheetView>
  </sheetViews>
  <sheetFormatPr baseColWidth="10" defaultRowHeight="1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02Mat">
    <tabColor theme="6" tint="0.39997558519241921"/>
    <pageSetUpPr fitToPage="1"/>
  </sheetPr>
  <dimension ref="B1:BR119"/>
  <sheetViews>
    <sheetView showGridLines="0" showZeros="0" zoomScale="85" zoomScaleNormal="85" zoomScaleSheetLayoutView="80" workbookViewId="0">
      <pane xSplit="19" ySplit="8" topLeftCell="AB99" activePane="bottomRight" state="frozen"/>
      <selection pane="topRight" activeCell="T1" sqref="T1"/>
      <selection pane="bottomLeft" activeCell="A9" sqref="A9"/>
      <selection pane="bottomRight" activeCell="AW113" sqref="AW113"/>
    </sheetView>
  </sheetViews>
  <sheetFormatPr baseColWidth="10" defaultColWidth="11.42578125" defaultRowHeight="14.25" outlineLevelCol="1"/>
  <cols>
    <col min="1" max="1" width="1.42578125" style="119" customWidth="1"/>
    <col min="2" max="2" width="6.7109375" style="119" customWidth="1"/>
    <col min="3" max="3" width="25.7109375" style="119" customWidth="1"/>
    <col min="4" max="4" width="25.42578125" style="119" bestFit="1" customWidth="1"/>
    <col min="5" max="6" width="10.7109375" style="119" hidden="1" customWidth="1"/>
    <col min="7" max="7" width="8.28515625" style="119" customWidth="1"/>
    <col min="8" max="8" width="5.7109375" style="119" customWidth="1"/>
    <col min="9" max="9" width="10.7109375" style="119" customWidth="1"/>
    <col min="10" max="10" width="5.7109375" style="119" customWidth="1"/>
    <col min="11" max="14" width="10.7109375" style="119" customWidth="1"/>
    <col min="15" max="15" width="8.28515625" style="119" customWidth="1"/>
    <col min="16" max="16" width="10.7109375" style="119" customWidth="1"/>
    <col min="17" max="19" width="10.7109375" style="119" hidden="1" customWidth="1"/>
    <col min="20" max="20" width="4.5703125" style="119" customWidth="1" outlineLevel="1"/>
    <col min="21" max="21" width="7.5703125" style="119" customWidth="1" outlineLevel="1"/>
    <col min="22" max="22" width="5.7109375" style="119" customWidth="1" outlineLevel="1"/>
    <col min="23" max="23" width="7.5703125" style="119" customWidth="1" outlineLevel="1"/>
    <col min="24" max="24" width="6.140625" style="119" customWidth="1"/>
    <col min="25" max="25" width="4.5703125" style="119" customWidth="1" outlineLevel="1"/>
    <col min="26" max="26" width="7.5703125" style="119" customWidth="1" outlineLevel="1"/>
    <col min="27" max="27" width="5.5703125" style="119" customWidth="1" outlineLevel="1"/>
    <col min="28" max="28" width="7.5703125" style="119" customWidth="1" outlineLevel="1"/>
    <col min="29" max="29" width="2.7109375" style="119" customWidth="1"/>
    <col min="30" max="30" width="4.5703125" style="119" customWidth="1" outlineLevel="1"/>
    <col min="31" max="31" width="7.5703125" style="119" customWidth="1" outlineLevel="1"/>
    <col min="32" max="32" width="5.5703125" style="119" customWidth="1" outlineLevel="1"/>
    <col min="33" max="33" width="7.5703125" style="119" customWidth="1" outlineLevel="1"/>
    <col min="34" max="34" width="2.7109375" style="119" customWidth="1"/>
    <col min="35" max="35" width="4.5703125" style="119" customWidth="1" outlineLevel="1"/>
    <col min="36" max="36" width="7.5703125" style="119" customWidth="1" outlineLevel="1"/>
    <col min="37" max="37" width="5.5703125" style="119" customWidth="1" outlineLevel="1"/>
    <col min="38" max="38" width="7.5703125" style="119" customWidth="1" outlineLevel="1"/>
    <col min="39" max="39" width="7.140625" style="119" customWidth="1"/>
    <col min="40" max="40" width="4.5703125" style="119" customWidth="1" outlineLevel="1"/>
    <col min="41" max="41" width="7.5703125" style="119" customWidth="1" outlineLevel="1"/>
    <col min="42" max="42" width="5.5703125" style="119" customWidth="1" outlineLevel="1"/>
    <col min="43" max="43" width="7.5703125" style="119" customWidth="1" outlineLevel="1"/>
    <col min="44" max="44" width="7.42578125" style="119" customWidth="1"/>
    <col min="45" max="45" width="4.5703125" style="119" customWidth="1" outlineLevel="1"/>
    <col min="46" max="46" width="7.5703125" style="119" customWidth="1" outlineLevel="1"/>
    <col min="47" max="47" width="6.28515625" style="119" customWidth="1" outlineLevel="1"/>
    <col min="48" max="48" width="7.5703125" style="119" customWidth="1" outlineLevel="1"/>
    <col min="49" max="49" width="8.140625" style="119" customWidth="1"/>
    <col min="50" max="50" width="4.5703125" style="119" customWidth="1" outlineLevel="1"/>
    <col min="51" max="51" width="7.5703125" style="119" customWidth="1" outlineLevel="1"/>
    <col min="52" max="52" width="5.85546875" style="119" customWidth="1" outlineLevel="1"/>
    <col min="53" max="53" width="7.5703125" style="119" customWidth="1" outlineLevel="1"/>
    <col min="54" max="54" width="2.7109375" style="119" customWidth="1"/>
    <col min="55" max="55" width="4.5703125" style="119" customWidth="1" outlineLevel="1"/>
    <col min="56" max="56" width="7.5703125" style="119" customWidth="1" outlineLevel="1"/>
    <col min="57" max="57" width="5.28515625" style="119" customWidth="1" outlineLevel="1"/>
    <col min="58" max="58" width="7.5703125" style="119" customWidth="1" outlineLevel="1"/>
    <col min="59" max="59" width="2.7109375" style="119" customWidth="1"/>
    <col min="60" max="60" width="30.140625" style="119" hidden="1" customWidth="1" outlineLevel="1"/>
    <col min="61" max="63" width="10.7109375" style="119" hidden="1" customWidth="1" outlineLevel="1"/>
    <col min="64" max="64" width="4.5703125" style="119" customWidth="1" outlineLevel="1"/>
    <col min="65" max="65" width="7.5703125" style="119" customWidth="1" outlineLevel="1"/>
    <col min="66" max="66" width="5.5703125" style="119" customWidth="1" outlineLevel="1"/>
    <col min="67" max="67" width="7.5703125" style="119" customWidth="1" outlineLevel="1"/>
    <col min="68" max="68" width="10.7109375" style="119" hidden="1" customWidth="1" outlineLevel="1"/>
    <col min="69" max="69" width="3.140625" style="119" customWidth="1" collapsed="1"/>
    <col min="70" max="16384" width="11.42578125" style="119"/>
  </cols>
  <sheetData>
    <row r="1" spans="2:70" s="257" customFormat="1" ht="7.5" customHeight="1" thickBot="1">
      <c r="B1" s="257">
        <v>5</v>
      </c>
      <c r="C1" s="257">
        <v>12</v>
      </c>
      <c r="D1" s="257">
        <v>20</v>
      </c>
      <c r="E1" s="257">
        <v>10</v>
      </c>
      <c r="F1" s="257">
        <v>10</v>
      </c>
      <c r="G1" s="257">
        <v>7.5</v>
      </c>
      <c r="H1" s="257">
        <v>5</v>
      </c>
      <c r="I1" s="257">
        <v>10</v>
      </c>
      <c r="J1" s="257">
        <v>5</v>
      </c>
      <c r="K1" s="257">
        <v>10</v>
      </c>
      <c r="L1" s="257">
        <v>10</v>
      </c>
      <c r="M1" s="257">
        <v>10</v>
      </c>
      <c r="N1" s="257">
        <v>10</v>
      </c>
      <c r="O1" s="257">
        <v>7.5</v>
      </c>
      <c r="P1" s="257">
        <v>10</v>
      </c>
      <c r="Q1" s="257">
        <v>10</v>
      </c>
      <c r="R1" s="257">
        <v>10</v>
      </c>
      <c r="S1" s="257">
        <v>10</v>
      </c>
      <c r="T1" s="257">
        <v>5</v>
      </c>
      <c r="U1" s="257">
        <v>10</v>
      </c>
      <c r="V1" s="257">
        <v>5</v>
      </c>
      <c r="W1" s="257">
        <v>10</v>
      </c>
      <c r="X1" s="257">
        <v>2</v>
      </c>
      <c r="Y1" s="257">
        <v>5</v>
      </c>
      <c r="Z1" s="257">
        <v>10</v>
      </c>
      <c r="AA1" s="257">
        <v>5</v>
      </c>
      <c r="AB1" s="257">
        <v>10</v>
      </c>
      <c r="AC1" s="257">
        <v>2</v>
      </c>
      <c r="AD1" s="257">
        <v>5</v>
      </c>
      <c r="AE1" s="257">
        <v>10</v>
      </c>
      <c r="AF1" s="257">
        <v>5</v>
      </c>
      <c r="AG1" s="257">
        <v>10</v>
      </c>
      <c r="AH1" s="257">
        <v>2</v>
      </c>
      <c r="AI1" s="257">
        <v>5</v>
      </c>
      <c r="AJ1" s="257">
        <v>10</v>
      </c>
      <c r="AK1" s="257">
        <v>5</v>
      </c>
      <c r="AL1" s="257">
        <v>10</v>
      </c>
      <c r="AM1" s="257">
        <v>2</v>
      </c>
      <c r="AN1" s="257">
        <v>5</v>
      </c>
      <c r="AO1" s="257">
        <v>10</v>
      </c>
      <c r="AP1" s="257">
        <v>5</v>
      </c>
      <c r="AQ1" s="257">
        <v>10</v>
      </c>
      <c r="AR1" s="257">
        <v>2</v>
      </c>
      <c r="AS1" s="257">
        <v>5</v>
      </c>
      <c r="AT1" s="257">
        <v>10</v>
      </c>
      <c r="AU1" s="257">
        <v>5</v>
      </c>
      <c r="AV1" s="257">
        <v>10</v>
      </c>
      <c r="AW1" s="257">
        <v>2</v>
      </c>
      <c r="AX1" s="257">
        <v>5</v>
      </c>
      <c r="AY1" s="257">
        <v>10</v>
      </c>
      <c r="AZ1" s="257">
        <v>5</v>
      </c>
      <c r="BA1" s="257">
        <v>10</v>
      </c>
      <c r="BB1" s="257">
        <v>2</v>
      </c>
      <c r="BC1" s="257">
        <v>5</v>
      </c>
      <c r="BD1" s="257">
        <v>10</v>
      </c>
      <c r="BE1" s="257">
        <v>5</v>
      </c>
      <c r="BF1" s="257">
        <v>10</v>
      </c>
      <c r="BG1" s="257">
        <v>2</v>
      </c>
      <c r="BH1" s="257">
        <v>10</v>
      </c>
      <c r="BI1" s="257">
        <v>10</v>
      </c>
      <c r="BJ1" s="257">
        <v>10</v>
      </c>
      <c r="BK1" s="257">
        <v>10</v>
      </c>
      <c r="BL1" s="257">
        <v>5</v>
      </c>
      <c r="BM1" s="257">
        <v>10</v>
      </c>
      <c r="BN1" s="257">
        <v>5</v>
      </c>
      <c r="BO1" s="257">
        <v>10</v>
      </c>
      <c r="BP1" s="257">
        <v>10</v>
      </c>
      <c r="BR1" s="257">
        <f>SUM(D1:W1)</f>
        <v>185</v>
      </c>
    </row>
    <row r="2" spans="2:70" s="294" customFormat="1" ht="26.25" customHeight="1">
      <c r="B2" s="67" t="s">
        <v>0</v>
      </c>
      <c r="C2" s="295"/>
      <c r="D2" s="70"/>
      <c r="E2" s="68"/>
      <c r="F2" s="68"/>
      <c r="G2" s="67" t="s">
        <v>64</v>
      </c>
      <c r="H2" s="68"/>
      <c r="I2" s="68"/>
      <c r="J2" s="68"/>
      <c r="K2" s="68"/>
      <c r="L2" s="68"/>
      <c r="M2" s="68"/>
      <c r="N2" s="68"/>
      <c r="O2" s="68"/>
      <c r="P2" s="71" t="s">
        <v>2</v>
      </c>
      <c r="Q2" s="68"/>
      <c r="R2" s="68"/>
      <c r="S2" s="68"/>
      <c r="T2" s="71"/>
      <c r="U2" s="578" t="s">
        <v>5141</v>
      </c>
      <c r="V2" s="68"/>
      <c r="W2" s="69"/>
      <c r="Y2" s="760"/>
      <c r="Z2" s="578"/>
      <c r="AA2" s="68"/>
      <c r="AB2" s="69"/>
      <c r="AD2" s="760"/>
      <c r="AE2" s="578"/>
      <c r="AF2" s="68"/>
      <c r="AG2" s="69"/>
      <c r="AI2" s="760"/>
      <c r="AJ2" s="578"/>
      <c r="AK2" s="68"/>
      <c r="AL2" s="69"/>
      <c r="AN2" s="760"/>
      <c r="AO2" s="578"/>
      <c r="AP2" s="68"/>
      <c r="AQ2" s="69"/>
      <c r="AS2" s="760"/>
      <c r="AT2" s="578"/>
      <c r="AU2" s="68"/>
      <c r="AV2" s="69"/>
      <c r="AX2" s="760"/>
      <c r="AY2" s="578"/>
      <c r="AZ2" s="68"/>
      <c r="BA2" s="69"/>
      <c r="BC2" s="760"/>
      <c r="BD2" s="578"/>
      <c r="BE2" s="68"/>
      <c r="BF2" s="69"/>
      <c r="BL2" s="760"/>
      <c r="BM2" s="578"/>
      <c r="BN2" s="68"/>
      <c r="BO2" s="69"/>
    </row>
    <row r="3" spans="2:70" s="294" customFormat="1" ht="18">
      <c r="B3" s="72" t="s">
        <v>3</v>
      </c>
      <c r="C3" s="98"/>
      <c r="D3" s="99"/>
      <c r="E3" s="73"/>
      <c r="F3" s="73"/>
      <c r="G3" s="100" t="s">
        <v>65</v>
      </c>
      <c r="H3" s="75"/>
      <c r="I3" s="75"/>
      <c r="J3" s="73"/>
      <c r="K3" s="73"/>
      <c r="L3" s="73"/>
      <c r="M3" s="75"/>
      <c r="N3" s="75"/>
      <c r="O3" s="75"/>
      <c r="P3" s="74" t="s">
        <v>5150</v>
      </c>
      <c r="R3" s="75"/>
      <c r="S3" s="75"/>
      <c r="T3" s="76"/>
      <c r="U3" s="75"/>
      <c r="V3" s="75"/>
      <c r="W3" s="77"/>
      <c r="Y3" s="761"/>
      <c r="Z3" s="75"/>
      <c r="AA3" s="75"/>
      <c r="AB3" s="77"/>
      <c r="AD3" s="761"/>
      <c r="AE3" s="75"/>
      <c r="AF3" s="75"/>
      <c r="AG3" s="77"/>
      <c r="AI3" s="761"/>
      <c r="AJ3" s="75"/>
      <c r="AK3" s="75"/>
      <c r="AL3" s="77"/>
      <c r="AN3" s="761"/>
      <c r="AO3" s="75"/>
      <c r="AP3" s="75"/>
      <c r="AQ3" s="77"/>
      <c r="AS3" s="761"/>
      <c r="AT3" s="75"/>
      <c r="AU3" s="75"/>
      <c r="AV3" s="77"/>
      <c r="AX3" s="761"/>
      <c r="AY3" s="75"/>
      <c r="AZ3" s="75"/>
      <c r="BA3" s="77"/>
      <c r="BC3" s="761"/>
      <c r="BD3" s="75"/>
      <c r="BE3" s="75"/>
      <c r="BF3" s="77"/>
      <c r="BL3" s="761"/>
      <c r="BM3" s="75"/>
      <c r="BN3" s="75"/>
      <c r="BO3" s="77"/>
    </row>
    <row r="4" spans="2:70" s="294" customFormat="1" ht="15" thickBot="1">
      <c r="B4" s="932" t="str">
        <f>Summary!B4</f>
        <v>QAF Version 8.4_01_01 © BMW AG</v>
      </c>
      <c r="C4" s="933"/>
      <c r="D4" s="78"/>
      <c r="E4" s="79"/>
      <c r="F4" s="79"/>
      <c r="G4" s="101"/>
      <c r="H4" s="80"/>
      <c r="I4" s="80"/>
      <c r="J4" s="79"/>
      <c r="K4" s="79"/>
      <c r="L4" s="79"/>
      <c r="M4" s="80"/>
      <c r="N4" s="80"/>
      <c r="O4" s="80"/>
      <c r="P4" s="80"/>
      <c r="Q4" s="80"/>
      <c r="R4" s="80"/>
      <c r="S4" s="80"/>
      <c r="T4" s="80"/>
      <c r="U4" s="80"/>
      <c r="V4" s="80"/>
      <c r="W4" s="81"/>
      <c r="Y4" s="762"/>
      <c r="Z4" s="80"/>
      <c r="AA4" s="80"/>
      <c r="AB4" s="81"/>
      <c r="AD4" s="762"/>
      <c r="AE4" s="80"/>
      <c r="AF4" s="80"/>
      <c r="AG4" s="81"/>
      <c r="AI4" s="762"/>
      <c r="AJ4" s="80"/>
      <c r="AK4" s="80"/>
      <c r="AL4" s="81"/>
      <c r="AN4" s="762"/>
      <c r="AO4" s="80"/>
      <c r="AP4" s="80"/>
      <c r="AQ4" s="81"/>
      <c r="AS4" s="762"/>
      <c r="AT4" s="80"/>
      <c r="AU4" s="80"/>
      <c r="AV4" s="81"/>
      <c r="AX4" s="762"/>
      <c r="AY4" s="80"/>
      <c r="AZ4" s="80"/>
      <c r="BA4" s="81"/>
      <c r="BC4" s="762"/>
      <c r="BD4" s="80"/>
      <c r="BE4" s="80"/>
      <c r="BF4" s="81"/>
      <c r="BL4" s="762"/>
      <c r="BM4" s="80"/>
      <c r="BN4" s="80"/>
      <c r="BO4" s="81"/>
    </row>
    <row r="5" spans="2:70" s="294" customFormat="1" ht="17.100000000000001" customHeight="1">
      <c r="B5" s="102" t="s">
        <v>66</v>
      </c>
      <c r="C5" s="103"/>
      <c r="D5" s="934">
        <f>Summary!$C5</f>
        <v>0</v>
      </c>
      <c r="E5" s="935"/>
      <c r="F5" s="936"/>
      <c r="G5" s="102" t="s">
        <v>92</v>
      </c>
      <c r="H5" s="104"/>
      <c r="I5" s="104"/>
      <c r="J5" s="934" t="str">
        <f>Summary!$I5</f>
        <v>Grupo Antolin</v>
      </c>
      <c r="K5" s="935"/>
      <c r="L5" s="935"/>
      <c r="M5" s="935"/>
      <c r="N5" s="935"/>
      <c r="O5" s="935"/>
      <c r="P5" s="105" t="s">
        <v>7</v>
      </c>
      <c r="Q5" s="106"/>
      <c r="R5" s="106"/>
      <c r="S5" s="755" t="str">
        <f>Summary!$M5</f>
        <v>Headliner</v>
      </c>
      <c r="T5" s="923" t="str">
        <f>Summary!P2</f>
        <v>G06</v>
      </c>
      <c r="U5" s="924"/>
      <c r="V5" s="924"/>
      <c r="W5" s="925"/>
      <c r="Y5" s="923" t="str">
        <f>T5</f>
        <v>G06</v>
      </c>
      <c r="Z5" s="924"/>
      <c r="AA5" s="924"/>
      <c r="AB5" s="925"/>
      <c r="AD5" s="923" t="str">
        <f>T5</f>
        <v>G06</v>
      </c>
      <c r="AE5" s="924"/>
      <c r="AF5" s="924"/>
      <c r="AG5" s="925"/>
      <c r="AI5" s="923" t="str">
        <f>T5</f>
        <v>G06</v>
      </c>
      <c r="AJ5" s="924"/>
      <c r="AK5" s="924"/>
      <c r="AL5" s="925"/>
      <c r="AN5" s="923" t="str">
        <f>T5</f>
        <v>G06</v>
      </c>
      <c r="AO5" s="924"/>
      <c r="AP5" s="924"/>
      <c r="AQ5" s="925"/>
      <c r="AS5" s="923" t="str">
        <f>T5</f>
        <v>G06</v>
      </c>
      <c r="AT5" s="924"/>
      <c r="AU5" s="924"/>
      <c r="AV5" s="925"/>
      <c r="AX5" s="923" t="str">
        <f>AD5</f>
        <v>G06</v>
      </c>
      <c r="AY5" s="924"/>
      <c r="AZ5" s="924"/>
      <c r="BA5" s="925"/>
      <c r="BC5" s="923" t="str">
        <f>AD5</f>
        <v>G06</v>
      </c>
      <c r="BD5" s="924"/>
      <c r="BE5" s="924"/>
      <c r="BF5" s="925"/>
      <c r="BL5" s="923" t="str">
        <f>T5</f>
        <v>G06</v>
      </c>
      <c r="BM5" s="924"/>
      <c r="BN5" s="924"/>
      <c r="BO5" s="925"/>
    </row>
    <row r="6" spans="2:70" s="294" customFormat="1" ht="17.100000000000001" customHeight="1">
      <c r="B6" s="107" t="s">
        <v>8</v>
      </c>
      <c r="C6" s="108"/>
      <c r="D6" s="937">
        <f>HYPERLINK(CONCATENATE("mailto:",Summary!C6),Summary!C6)</f>
        <v>0</v>
      </c>
      <c r="E6" s="938"/>
      <c r="F6" s="939"/>
      <c r="G6" s="109" t="s">
        <v>9</v>
      </c>
      <c r="H6" s="110"/>
      <c r="I6" s="110"/>
      <c r="J6" s="940">
        <f>Summary!$I6</f>
        <v>15671810</v>
      </c>
      <c r="K6" s="938"/>
      <c r="L6" s="938"/>
      <c r="M6" s="938"/>
      <c r="N6" s="938"/>
      <c r="O6" s="938"/>
      <c r="P6" s="111" t="s">
        <v>10</v>
      </c>
      <c r="Q6" s="112"/>
      <c r="R6" s="112"/>
      <c r="S6" s="756">
        <f>Summary!$M6</f>
        <v>0</v>
      </c>
      <c r="T6" s="945" t="str">
        <f>Summary!P3</f>
        <v>ECE</v>
      </c>
      <c r="U6" s="946"/>
      <c r="V6" s="946"/>
      <c r="W6" s="947"/>
      <c r="Y6" s="945" t="str">
        <f>Summary!Q3</f>
        <v>ECE</v>
      </c>
      <c r="Z6" s="946"/>
      <c r="AA6" s="946"/>
      <c r="AB6" s="947"/>
      <c r="AD6" s="945" t="str">
        <f>Summary!R3</f>
        <v>ECE</v>
      </c>
      <c r="AE6" s="946"/>
      <c r="AF6" s="946"/>
      <c r="AG6" s="947"/>
      <c r="AI6" s="948" t="str">
        <f>Summary!S3</f>
        <v>ECE</v>
      </c>
      <c r="AJ6" s="949"/>
      <c r="AK6" s="949"/>
      <c r="AL6" s="950"/>
      <c r="AN6" s="948" t="str">
        <f>Summary!T3</f>
        <v>ECE</v>
      </c>
      <c r="AO6" s="949"/>
      <c r="AP6" s="949"/>
      <c r="AQ6" s="950"/>
      <c r="AS6" s="948" t="str">
        <f>Summary!U3</f>
        <v>ECE</v>
      </c>
      <c r="AT6" s="949"/>
      <c r="AU6" s="949"/>
      <c r="AV6" s="950"/>
      <c r="AX6" s="926" t="str">
        <f>Summary!V3</f>
        <v>US</v>
      </c>
      <c r="AY6" s="927"/>
      <c r="AZ6" s="927"/>
      <c r="BA6" s="928"/>
      <c r="BC6" s="926" t="str">
        <f>Summary!W3</f>
        <v>US</v>
      </c>
      <c r="BD6" s="927"/>
      <c r="BE6" s="927"/>
      <c r="BF6" s="928"/>
      <c r="BL6" s="926" t="str">
        <f>Summary!X3</f>
        <v>US</v>
      </c>
      <c r="BM6" s="927"/>
      <c r="BN6" s="927"/>
      <c r="BO6" s="928"/>
    </row>
    <row r="7" spans="2:70" s="294" customFormat="1" ht="17.100000000000001" customHeight="1">
      <c r="B7" s="107" t="s">
        <v>67</v>
      </c>
      <c r="C7" s="108"/>
      <c r="D7" s="940">
        <f>Summary!$C7</f>
        <v>0</v>
      </c>
      <c r="E7" s="938"/>
      <c r="F7" s="939"/>
      <c r="G7" s="109" t="s">
        <v>12</v>
      </c>
      <c r="H7" s="110"/>
      <c r="I7" s="110"/>
      <c r="J7" s="940" t="str">
        <f>Summary!$I7</f>
        <v>G06</v>
      </c>
      <c r="K7" s="938"/>
      <c r="L7" s="938"/>
      <c r="M7" s="938"/>
      <c r="N7" s="938"/>
      <c r="O7" s="938"/>
      <c r="P7" s="111" t="s">
        <v>13</v>
      </c>
      <c r="Q7" s="112"/>
      <c r="R7" s="112"/>
      <c r="S7" s="756">
        <f>Summary!$M7</f>
        <v>0</v>
      </c>
      <c r="T7" s="929" t="s">
        <v>4596</v>
      </c>
      <c r="U7" s="930"/>
      <c r="V7" s="930"/>
      <c r="W7" s="931"/>
      <c r="Y7" s="929" t="s">
        <v>4596</v>
      </c>
      <c r="Z7" s="930"/>
      <c r="AA7" s="930"/>
      <c r="AB7" s="931"/>
      <c r="AD7" s="929" t="s">
        <v>4596</v>
      </c>
      <c r="AE7" s="930"/>
      <c r="AF7" s="930"/>
      <c r="AG7" s="931"/>
      <c r="AI7" s="929" t="s">
        <v>3621</v>
      </c>
      <c r="AJ7" s="930"/>
      <c r="AK7" s="930"/>
      <c r="AL7" s="931"/>
      <c r="AN7" s="929" t="s">
        <v>3621</v>
      </c>
      <c r="AO7" s="930"/>
      <c r="AP7" s="930"/>
      <c r="AQ7" s="931"/>
      <c r="AS7" s="929" t="s">
        <v>3621</v>
      </c>
      <c r="AT7" s="930"/>
      <c r="AU7" s="930"/>
      <c r="AV7" s="931"/>
      <c r="AX7" s="929" t="s">
        <v>3621</v>
      </c>
      <c r="AY7" s="930"/>
      <c r="AZ7" s="930"/>
      <c r="BA7" s="931"/>
      <c r="BC7" s="929" t="s">
        <v>3621</v>
      </c>
      <c r="BD7" s="930"/>
      <c r="BE7" s="930"/>
      <c r="BF7" s="931"/>
      <c r="BL7" s="929" t="s">
        <v>3621</v>
      </c>
      <c r="BM7" s="930"/>
      <c r="BN7" s="930"/>
      <c r="BO7" s="931"/>
    </row>
    <row r="8" spans="2:70" s="294" customFormat="1" ht="17.100000000000001" customHeight="1" thickBot="1">
      <c r="B8" s="113" t="s">
        <v>14</v>
      </c>
      <c r="C8" s="114"/>
      <c r="D8" s="941">
        <f>Summary!$C8</f>
        <v>43686</v>
      </c>
      <c r="E8" s="942"/>
      <c r="F8" s="943"/>
      <c r="G8" s="115" t="s">
        <v>15</v>
      </c>
      <c r="H8" s="116"/>
      <c r="I8" s="116"/>
      <c r="J8" s="944">
        <f>Summary!$I8</f>
        <v>0</v>
      </c>
      <c r="K8" s="942"/>
      <c r="L8" s="942"/>
      <c r="M8" s="942"/>
      <c r="N8" s="942"/>
      <c r="O8" s="942"/>
      <c r="P8" s="117" t="s">
        <v>16</v>
      </c>
      <c r="Q8" s="118"/>
      <c r="R8" s="118"/>
      <c r="S8" s="757">
        <f>Summary!$M8</f>
        <v>0</v>
      </c>
      <c r="T8" s="920" t="s">
        <v>5191</v>
      </c>
      <c r="U8" s="921"/>
      <c r="V8" s="921"/>
      <c r="W8" s="922"/>
      <c r="Y8" s="920" t="s">
        <v>5192</v>
      </c>
      <c r="Z8" s="921"/>
      <c r="AA8" s="921"/>
      <c r="AB8" s="922"/>
      <c r="AD8" s="920" t="s">
        <v>5197</v>
      </c>
      <c r="AE8" s="921"/>
      <c r="AF8" s="921"/>
      <c r="AG8" s="922"/>
      <c r="AI8" s="920" t="s">
        <v>5191</v>
      </c>
      <c r="AJ8" s="921"/>
      <c r="AK8" s="921"/>
      <c r="AL8" s="922"/>
      <c r="AN8" s="920" t="s">
        <v>5192</v>
      </c>
      <c r="AO8" s="921"/>
      <c r="AP8" s="921"/>
      <c r="AQ8" s="922"/>
      <c r="AS8" s="920" t="s">
        <v>5197</v>
      </c>
      <c r="AT8" s="921"/>
      <c r="AU8" s="921"/>
      <c r="AV8" s="922"/>
      <c r="AX8" s="920" t="s">
        <v>5191</v>
      </c>
      <c r="AY8" s="921"/>
      <c r="AZ8" s="921"/>
      <c r="BA8" s="922"/>
      <c r="BC8" s="920" t="s">
        <v>5192</v>
      </c>
      <c r="BD8" s="921"/>
      <c r="BE8" s="921"/>
      <c r="BF8" s="922"/>
      <c r="BL8" s="920" t="s">
        <v>5197</v>
      </c>
      <c r="BM8" s="921"/>
      <c r="BN8" s="921"/>
      <c r="BO8" s="922"/>
    </row>
    <row r="9" spans="2:70" ht="12" customHeight="1" thickBot="1"/>
    <row r="10" spans="2:70" s="128" customFormat="1" ht="15" customHeight="1" thickBot="1">
      <c r="B10" s="120"/>
      <c r="C10" s="121"/>
      <c r="D10" s="121" t="s">
        <v>68</v>
      </c>
      <c r="E10" s="121"/>
      <c r="F10" s="122"/>
      <c r="G10" s="123"/>
      <c r="H10" s="121" t="s">
        <v>69</v>
      </c>
      <c r="I10" s="124"/>
      <c r="J10" s="125"/>
      <c r="K10" s="126"/>
      <c r="L10" s="126"/>
      <c r="M10" s="126"/>
      <c r="N10" s="126"/>
      <c r="O10" s="121"/>
      <c r="P10" s="121" t="s">
        <v>70</v>
      </c>
      <c r="Q10" s="126"/>
      <c r="R10" s="124"/>
      <c r="S10" s="124"/>
      <c r="T10" s="124"/>
      <c r="U10" s="124"/>
      <c r="V10" s="91"/>
      <c r="W10" s="127"/>
      <c r="Y10" s="129"/>
      <c r="Z10" s="124"/>
      <c r="AA10" s="91"/>
      <c r="AB10" s="127"/>
      <c r="AD10" s="129"/>
      <c r="AE10" s="124"/>
      <c r="AF10" s="91"/>
      <c r="AG10" s="127"/>
      <c r="AI10" s="129"/>
      <c r="AJ10" s="124"/>
      <c r="AK10" s="91"/>
      <c r="AL10" s="127"/>
      <c r="AN10" s="129"/>
      <c r="AO10" s="124"/>
      <c r="AP10" s="91"/>
      <c r="AQ10" s="127"/>
      <c r="AS10" s="129"/>
      <c r="AT10" s="124"/>
      <c r="AU10" s="91"/>
      <c r="AV10" s="127"/>
      <c r="AX10" s="129"/>
      <c r="AY10" s="124"/>
      <c r="AZ10" s="91"/>
      <c r="BA10" s="127"/>
      <c r="BC10" s="129"/>
      <c r="BD10" s="124"/>
      <c r="BE10" s="91"/>
      <c r="BF10" s="127"/>
      <c r="BH10" s="243" t="s">
        <v>4767</v>
      </c>
      <c r="BI10" s="124"/>
      <c r="BJ10" s="124"/>
      <c r="BK10" s="127"/>
      <c r="BL10" s="129"/>
      <c r="BM10" s="124"/>
      <c r="BN10" s="91"/>
      <c r="BO10" s="127"/>
      <c r="BP10" s="92"/>
    </row>
    <row r="11" spans="2:70" s="140" customFormat="1" ht="99.75" customHeight="1" thickBot="1">
      <c r="B11" s="130" t="s">
        <v>4959</v>
      </c>
      <c r="C11" s="131" t="s">
        <v>71</v>
      </c>
      <c r="D11" s="132" t="s">
        <v>4960</v>
      </c>
      <c r="E11" s="733" t="s">
        <v>72</v>
      </c>
      <c r="F11" s="734" t="s">
        <v>4961</v>
      </c>
      <c r="G11" s="735" t="s">
        <v>73</v>
      </c>
      <c r="H11" s="736" t="s">
        <v>4917</v>
      </c>
      <c r="I11" s="782" t="s">
        <v>5145</v>
      </c>
      <c r="J11" s="737" t="s">
        <v>4914</v>
      </c>
      <c r="K11" s="738" t="s">
        <v>74</v>
      </c>
      <c r="L11" s="739" t="s">
        <v>4962</v>
      </c>
      <c r="M11" s="740" t="s">
        <v>4963</v>
      </c>
      <c r="N11" s="741" t="s">
        <v>4964</v>
      </c>
      <c r="O11" s="742" t="s">
        <v>75</v>
      </c>
      <c r="P11" s="743" t="s">
        <v>4965</v>
      </c>
      <c r="Q11" s="735" t="s">
        <v>76</v>
      </c>
      <c r="R11" s="740" t="s">
        <v>77</v>
      </c>
      <c r="S11" s="744" t="s">
        <v>5146</v>
      </c>
      <c r="T11" s="138" t="s">
        <v>78</v>
      </c>
      <c r="U11" s="136" t="s">
        <v>79</v>
      </c>
      <c r="V11" s="139" t="s">
        <v>80</v>
      </c>
      <c r="W11" s="137" t="s">
        <v>81</v>
      </c>
      <c r="Y11" s="764" t="s">
        <v>78</v>
      </c>
      <c r="Z11" s="137" t="s">
        <v>79</v>
      </c>
      <c r="AA11" s="135" t="s">
        <v>80</v>
      </c>
      <c r="AB11" s="137" t="s">
        <v>81</v>
      </c>
      <c r="AD11" s="768" t="s">
        <v>78</v>
      </c>
      <c r="AE11" s="136" t="s">
        <v>79</v>
      </c>
      <c r="AF11" s="139" t="s">
        <v>80</v>
      </c>
      <c r="AG11" s="137" t="s">
        <v>81</v>
      </c>
      <c r="AI11" s="768" t="s">
        <v>78</v>
      </c>
      <c r="AJ11" s="136" t="s">
        <v>79</v>
      </c>
      <c r="AK11" s="139" t="s">
        <v>80</v>
      </c>
      <c r="AL11" s="137" t="s">
        <v>81</v>
      </c>
      <c r="AN11" s="768" t="s">
        <v>78</v>
      </c>
      <c r="AO11" s="136" t="s">
        <v>79</v>
      </c>
      <c r="AP11" s="139" t="s">
        <v>80</v>
      </c>
      <c r="AQ11" s="137" t="s">
        <v>81</v>
      </c>
      <c r="AS11" s="768" t="s">
        <v>78</v>
      </c>
      <c r="AT11" s="136" t="s">
        <v>79</v>
      </c>
      <c r="AU11" s="139" t="s">
        <v>80</v>
      </c>
      <c r="AV11" s="137" t="s">
        <v>81</v>
      </c>
      <c r="AX11" s="768" t="s">
        <v>78</v>
      </c>
      <c r="AY11" s="136" t="s">
        <v>79</v>
      </c>
      <c r="AZ11" s="139" t="s">
        <v>80</v>
      </c>
      <c r="BA11" s="137" t="s">
        <v>81</v>
      </c>
      <c r="BC11" s="768" t="s">
        <v>78</v>
      </c>
      <c r="BD11" s="136" t="s">
        <v>79</v>
      </c>
      <c r="BE11" s="139" t="s">
        <v>80</v>
      </c>
      <c r="BF11" s="137" t="s">
        <v>81</v>
      </c>
      <c r="BH11" s="135" t="s">
        <v>4801</v>
      </c>
      <c r="BI11" s="132" t="s">
        <v>4802</v>
      </c>
      <c r="BJ11" s="132" t="s">
        <v>4966</v>
      </c>
      <c r="BK11" s="137" t="s">
        <v>4967</v>
      </c>
      <c r="BL11" s="768" t="s">
        <v>78</v>
      </c>
      <c r="BM11" s="136" t="s">
        <v>79</v>
      </c>
      <c r="BN11" s="139" t="s">
        <v>80</v>
      </c>
      <c r="BO11" s="137" t="s">
        <v>81</v>
      </c>
      <c r="BP11" s="137" t="s">
        <v>82</v>
      </c>
    </row>
    <row r="12" spans="2:70" s="141" customFormat="1" ht="25.5" hidden="1" customHeight="1" thickBot="1">
      <c r="B12" s="395"/>
      <c r="C12" s="440"/>
      <c r="D12" s="406"/>
      <c r="E12" s="440"/>
      <c r="F12" s="440"/>
      <c r="G12" s="364"/>
      <c r="H12" s="365"/>
      <c r="I12" s="357"/>
      <c r="J12" s="366"/>
      <c r="K12" s="349"/>
      <c r="L12" s="349"/>
      <c r="M12" s="349"/>
      <c r="N12" s="349"/>
      <c r="O12" s="367"/>
      <c r="P12" s="341">
        <f>IF(G12=(Prämie),I12*K12,IF(G12='Assumptions sheet'!$W$9,(I12*K12+L12+M12+N12)*(1+O12)+(O12*BJ12*BI12),(I12*K12+L12+M12+N12)*(1+O12)+(O12*BJ12)))</f>
        <v>0</v>
      </c>
      <c r="Q12" s="355"/>
      <c r="R12" s="356"/>
      <c r="S12" s="357"/>
      <c r="T12" s="358"/>
      <c r="U12" s="341">
        <f t="shared" ref="U12" si="0">IF(OR(G12=(Kaufteil), G12=(MTZ)), P12*T12, IF(G12=(Prämie),P12*R12*T12,(P12*Q12-S12)*T12))</f>
        <v>0</v>
      </c>
      <c r="V12" s="353"/>
      <c r="W12" s="341">
        <f t="shared" ref="W12" si="1">IF(G12=(Prämie), 0, U12*(1/(1-V12)-1))</f>
        <v>0</v>
      </c>
      <c r="Y12" s="777"/>
      <c r="Z12" s="765">
        <f t="shared" ref="Z12" si="2">IF(OR(L12=(Kaufteil), L12=(MTZ)), U12*Y12, IF(L12=(Prämie),U12*W12*Y12,(U12*V12-X12)*Y12))</f>
        <v>0</v>
      </c>
      <c r="AA12" s="766"/>
      <c r="AB12" s="765">
        <f t="shared" ref="AB12" si="3">IF(L12=(Prämie), 0, Z12*(1/(1-AA12)-1))</f>
        <v>0</v>
      </c>
      <c r="AD12" s="449"/>
      <c r="AE12" s="765">
        <f t="shared" ref="AE12" si="4">IF(OR(Q12=(Kaufteil), Q12=(MTZ)), Z12*AD12, IF(Q12=(Prämie),Z12*AB12*AD12,(Z12*AA12-AC12)*AD12))</f>
        <v>0</v>
      </c>
      <c r="AF12" s="766"/>
      <c r="AG12" s="765">
        <f t="shared" ref="AG12:AG110" si="5">IF(Q12=(Prämie), 0, AE12*(1/(1-AF12)-1))</f>
        <v>0</v>
      </c>
      <c r="AI12" s="777"/>
      <c r="AJ12" s="765">
        <f t="shared" ref="AJ12" si="6">IF(OR(V12=(Kaufteil), V12=(MTZ)), AE12*AI12, IF(V12=(Prämie),AE12*AG12*AI12,(AE12*AF12-AH12)*AI12))</f>
        <v>0</v>
      </c>
      <c r="AK12" s="766"/>
      <c r="AL12" s="765">
        <f t="shared" ref="AL12:AL110" si="7">IF(V12=(Prämie), 0, AJ12*(1/(1-AK12)-1))</f>
        <v>0</v>
      </c>
      <c r="AN12" s="777"/>
      <c r="AO12" s="765">
        <f t="shared" ref="AO12" si="8">IF(OR(AA12=(Kaufteil), AA12=(MTZ)), AJ12*AN12, IF(AA12=(Prämie),AJ12*AL12*AN12,(AJ12*AK12-AM12)*AN12))</f>
        <v>0</v>
      </c>
      <c r="AP12" s="766"/>
      <c r="AQ12" s="765">
        <f t="shared" ref="AQ12:AQ110" si="9">IF(AA12=(Prämie), 0, AO12*(1/(1-AP12)-1))</f>
        <v>0</v>
      </c>
      <c r="AS12" s="777"/>
      <c r="AT12" s="765" t="e">
        <f>IF(OR(AG12=(Kaufteil), AG12=(MTZ)), AP12*AS12, IF(AG12=(Prämie),AP12*AR12*AS12,(AP12*AQ12-#REF!)*AS12))</f>
        <v>#REF!</v>
      </c>
      <c r="AU12" s="766"/>
      <c r="AV12" s="765" t="e">
        <f t="shared" ref="AV12:AV61" si="10">IF(AG12=(Prämie), 0, AT12*(1/(1-AU12)-1))</f>
        <v>#REF!</v>
      </c>
      <c r="AX12" s="777"/>
      <c r="AY12" s="765" t="e">
        <f t="shared" ref="AY12" si="11">IF(OR(AK12=(Kaufteil), AK12=(MTZ)), AT12*AX12, IF(AK12=(Prämie),AT12*AV12*AX12,(AT12*AU12-AW12)*AX12))</f>
        <v>#REF!</v>
      </c>
      <c r="AZ12" s="766"/>
      <c r="BA12" s="765" t="e">
        <f t="shared" ref="BA12:BA14" si="12">IF(AK12=(Prämie), 0, AY12*(1/(1-AZ12)-1))</f>
        <v>#REF!</v>
      </c>
      <c r="BC12" s="777"/>
      <c r="BD12" s="765" t="e">
        <f>IF(OR(AQ12=(Kaufteil), AQ12=(MTZ)), AZ12*BC12, IF(AQ12=(Prämie),AZ12*BB12*BC12,(AZ12*BA12-#REF!)*BC12))</f>
        <v>#REF!</v>
      </c>
      <c r="BE12" s="766"/>
      <c r="BF12" s="765" t="e">
        <f t="shared" ref="BF12:BF62" si="13">IF(AQ12=(Prämie), 0, BD12*(1/(1-BE12)-1))</f>
        <v>#REF!</v>
      </c>
      <c r="BH12" s="347"/>
      <c r="BI12" s="348"/>
      <c r="BJ12" s="349"/>
      <c r="BK12" s="561">
        <f>IF(AND(NOT(BL12="x"),BH12&lt;&gt;""), BI12*BJ12, 0)</f>
        <v>0</v>
      </c>
      <c r="BL12" s="777"/>
      <c r="BM12" s="765" t="e">
        <f>IF(OR(AZ12=(Kaufteil), AZ12=(MTZ)), BI12*BL12, IF(AZ12=(Prämie),BI12*BK12*BL12,(BI12*BJ12-#REF!)*BL12))</f>
        <v>#REF!</v>
      </c>
      <c r="BN12" s="766"/>
      <c r="BO12" s="765" t="e">
        <f t="shared" ref="BO12:BO62" si="14">IF(AZ12=(Prämie), 0, BM12*(1/(1-BN12)-1))</f>
        <v>#REF!</v>
      </c>
      <c r="BP12" s="343">
        <f>IF($G12="Premium_(kg)", 0, IF($G12="Unit_(purchased_part)", (I12*K12+L12+M12+N12)*O12*T12, (I12*K12+L12+M12+N12)*O12*Q12*T12))</f>
        <v>0</v>
      </c>
    </row>
    <row r="13" spans="2:70" s="143" customFormat="1" ht="26.1" customHeight="1">
      <c r="B13" s="846" t="s">
        <v>5261</v>
      </c>
      <c r="C13" s="771" t="s">
        <v>5200</v>
      </c>
      <c r="D13" s="771" t="s">
        <v>5201</v>
      </c>
      <c r="E13" s="493"/>
      <c r="F13" s="493"/>
      <c r="G13" s="200" t="s">
        <v>215</v>
      </c>
      <c r="H13" s="573" t="s">
        <v>164</v>
      </c>
      <c r="I13" s="781">
        <v>3.5125000000000002</v>
      </c>
      <c r="J13" s="370" t="s">
        <v>164</v>
      </c>
      <c r="K13" s="494">
        <v>1</v>
      </c>
      <c r="L13" s="494"/>
      <c r="M13" s="575">
        <v>0.31879999999999997</v>
      </c>
      <c r="N13" s="494"/>
      <c r="O13" s="497">
        <v>0</v>
      </c>
      <c r="P13" s="783">
        <f>IF(G13=(Prämie),I13*K13,IF(G13='Assumptions sheet'!$W$9,(I13*K13+L13+M13+N13)*(1+O13)+(O13*BJ13*BI13),(I13*K13+L13+M13+N13)*(1+O13)+(O13*BJ13)))</f>
        <v>3.8313000000000001</v>
      </c>
      <c r="Q13" s="213">
        <v>1</v>
      </c>
      <c r="R13" s="214"/>
      <c r="S13" s="215"/>
      <c r="T13" s="216">
        <v>3.12</v>
      </c>
      <c r="U13" s="341">
        <f t="shared" ref="U13:U61" si="15">IF(OR($G13=(Kaufteil), $G13=(MTZ)), $P13*T13, IF($G13=(Prämie),$P13*$R13*T13,($P13*$Q13-$S13)*T13))</f>
        <v>11.953656000000001</v>
      </c>
      <c r="V13" s="220">
        <v>1.4999999999999999E-2</v>
      </c>
      <c r="W13" s="341">
        <f t="shared" ref="W13:W61" si="16">IF(G13=(Prämie), 0, U13*(1/(1-V13)-1))</f>
        <v>0.18203537055837485</v>
      </c>
      <c r="Y13" s="355"/>
      <c r="Z13" s="767">
        <f t="shared" ref="Z13:Z61" si="17">IF(OR($G13=(Kaufteil), $G13=(MTZ)), $P13*Y13, IF($G13=(Prämie),$P13*$R13*Y13,($P13*$Q13-$S13)*Y13))</f>
        <v>0</v>
      </c>
      <c r="AA13" s="353">
        <v>1.4999999999999999E-2</v>
      </c>
      <c r="AB13" s="767">
        <f t="shared" ref="AB13:AB61" si="18">IF(L13=(Prämie), 0, Z13*(1/(1-AA13)-1))</f>
        <v>0</v>
      </c>
      <c r="AD13" s="355"/>
      <c r="AE13" s="767">
        <f t="shared" ref="AE13:AE61" si="19">IF(OR($G13=(Kaufteil), $G13=(MTZ)), $P13*AD13, IF($G13=(Prämie),$P13*$R13*AD13,($P13*$Q13-$S13)*AD13))</f>
        <v>0</v>
      </c>
      <c r="AF13" s="353">
        <v>1.4999999999999999E-2</v>
      </c>
      <c r="AG13" s="767">
        <f t="shared" si="5"/>
        <v>0</v>
      </c>
      <c r="AI13" s="355">
        <v>3.12</v>
      </c>
      <c r="AJ13" s="767">
        <f t="shared" ref="AJ13:AJ62" si="20">IF(OR($G13=(Kaufteil), $G13=(MTZ)), $P13*AI13, IF($G13=(Prämie),$P13*$R13*AI13,($P13*$Q13-$S13)*AI13))</f>
        <v>11.953656000000001</v>
      </c>
      <c r="AK13" s="353">
        <v>1.4999999999999999E-2</v>
      </c>
      <c r="AL13" s="767">
        <f t="shared" si="7"/>
        <v>0.18203537055837485</v>
      </c>
      <c r="AN13" s="355"/>
      <c r="AO13" s="767">
        <f t="shared" ref="AO13:AO59" si="21">IF(OR($G13=(Kaufteil), $G13=(MTZ)), $P13*AN13, IF($G13=(Prämie),$P13*$R13*AN13,($P13*$Q13-$S13)*AN13))</f>
        <v>0</v>
      </c>
      <c r="AP13" s="353">
        <v>1.4999999999999999E-2</v>
      </c>
      <c r="AQ13" s="767">
        <f t="shared" si="9"/>
        <v>0</v>
      </c>
      <c r="AS13" s="801"/>
      <c r="AT13" s="767">
        <f t="shared" ref="AT13:AT49" si="22">IF(OR($G13=(Kaufteil), $G13=(MTZ)), $P13*AS13, IF($G13=(Prämie),$P13*$R13*AS13,($P13*$Q13-$S13)*AS13))</f>
        <v>0</v>
      </c>
      <c r="AU13" s="353">
        <v>0.1</v>
      </c>
      <c r="AV13" s="767">
        <f t="shared" si="10"/>
        <v>0</v>
      </c>
      <c r="AX13" s="355">
        <v>3.12</v>
      </c>
      <c r="AY13" s="767">
        <f t="shared" ref="AY13:AY49" si="23">IF(OR($G13=(Kaufteil), $G13=(MTZ)), $P13*AX13, IF($G13=(Prämie),$P13*$R13*AX13,($P13*$Q13-$S13)*AX13))</f>
        <v>11.953656000000001</v>
      </c>
      <c r="AZ13" s="353">
        <v>1.4999999999999999E-2</v>
      </c>
      <c r="BA13" s="767">
        <f t="shared" si="12"/>
        <v>0.18203537055837485</v>
      </c>
      <c r="BC13" s="801"/>
      <c r="BD13" s="767">
        <f t="shared" ref="BD13:BD49" si="24">IF(OR($G13=(Kaufteil), $G13=(MTZ)), $P13*BC13, IF($G13=(Prämie),$P13*$R13*BC13,($P13*$Q13-$S13)*BC13))</f>
        <v>0</v>
      </c>
      <c r="BE13" s="353">
        <v>1.4999999999999999E-2</v>
      </c>
      <c r="BF13" s="767">
        <f t="shared" si="13"/>
        <v>0</v>
      </c>
      <c r="BH13" s="335"/>
      <c r="BI13" s="350"/>
      <c r="BJ13" s="351"/>
      <c r="BK13" s="561">
        <f>IF(AND(NOT(BL13="x"),BH13&lt;&gt;""), BI13*BJ13, 0)</f>
        <v>0</v>
      </c>
      <c r="BL13" s="801"/>
      <c r="BM13" s="767">
        <f t="shared" ref="BM13:BM49" si="25">IF(OR($G13=(Kaufteil), $G13=(MTZ)), $P13*BL13, IF($G13=(Prämie),$P13*$R13*BL13,($P13*$Q13-$S13)*BL13))</f>
        <v>0</v>
      </c>
      <c r="BN13" s="353">
        <v>0.1</v>
      </c>
      <c r="BO13" s="767">
        <f t="shared" si="14"/>
        <v>0</v>
      </c>
      <c r="BP13" s="343"/>
    </row>
    <row r="14" spans="2:70" s="143" customFormat="1" ht="26.1" customHeight="1">
      <c r="B14" s="847" t="s">
        <v>5261</v>
      </c>
      <c r="C14" s="758" t="s">
        <v>5202</v>
      </c>
      <c r="D14" s="758" t="s">
        <v>5206</v>
      </c>
      <c r="E14" s="492"/>
      <c r="F14" s="492"/>
      <c r="G14" s="200" t="s">
        <v>215</v>
      </c>
      <c r="H14" s="573" t="s">
        <v>164</v>
      </c>
      <c r="I14" s="781">
        <v>8.5813000000000006</v>
      </c>
      <c r="J14" s="573" t="s">
        <v>164</v>
      </c>
      <c r="K14" s="575">
        <v>1</v>
      </c>
      <c r="L14" s="575"/>
      <c r="M14" s="575">
        <v>8.1299999999999997E-2</v>
      </c>
      <c r="N14" s="575"/>
      <c r="O14" s="496">
        <v>0</v>
      </c>
      <c r="P14" s="783">
        <f>IF(G14=(Prämie),I14*K14,IF(G14='Assumptions sheet'!$W$9,(I14*K14+L14+M14+N14)*(1+O14)+(O14*BJ14*BI14),(I14*K14+L14+M14+N14)*(1+O14)+(O14*BJ14)))</f>
        <v>8.6626000000000012</v>
      </c>
      <c r="Q14" s="213">
        <v>1</v>
      </c>
      <c r="R14" s="214"/>
      <c r="S14" s="215"/>
      <c r="T14" s="216"/>
      <c r="U14" s="341">
        <f t="shared" ref="U14:U15" si="26">IF(OR($G14=(Kaufteil), $G14=(MTZ)), $P14*T14, IF($G14=(Prämie),$P14*$R14*T14,($P14*$Q14-$S14)*T14))</f>
        <v>0</v>
      </c>
      <c r="V14" s="220">
        <v>1.4999999999999999E-2</v>
      </c>
      <c r="W14" s="341">
        <f t="shared" ref="W14:W16" si="27">IF(G14=(Prämie), 0, U14*(1/(1-V14)-1))</f>
        <v>0</v>
      </c>
      <c r="Y14" s="213">
        <v>3.12</v>
      </c>
      <c r="Z14" s="341">
        <f t="shared" ref="Z14" si="28">IF(OR($G14=(Kaufteil), $G14=(MTZ)), $P14*Y14, IF($G14=(Prämie),$P14*$R14*Y14,($P14*$Q14-$S14)*Y14))</f>
        <v>27.027312000000006</v>
      </c>
      <c r="AA14" s="220">
        <v>1.4999999999999999E-2</v>
      </c>
      <c r="AB14" s="341">
        <f t="shared" ref="AB14" si="29">IF(L14=(Prämie), 0, Z14*(1/(1-AA14)-1))</f>
        <v>0.41158343147207954</v>
      </c>
      <c r="AD14" s="213"/>
      <c r="AE14" s="341">
        <f t="shared" ref="AE14:AE15" si="30">IF(OR($G14=(Kaufteil), $G14=(MTZ)), $P14*AD14, IF($G14=(Prämie),$P14*$R14*AD14,($P14*$Q14-$S14)*AD14))</f>
        <v>0</v>
      </c>
      <c r="AF14" s="220">
        <v>0.1</v>
      </c>
      <c r="AG14" s="341">
        <f t="shared" ref="AG14:AG15" si="31">IF(Q14=(Prämie), 0, AE14*(1/(1-AF14)-1))</f>
        <v>0</v>
      </c>
      <c r="AI14" s="213"/>
      <c r="AJ14" s="341">
        <f t="shared" ref="AJ14" si="32">IF(OR($G14=(Kaufteil), $G14=(MTZ)), $P14*AI14, IF($G14=(Prämie),$P14*$R14*AI14,($P14*$Q14-$S14)*AI14))</f>
        <v>0</v>
      </c>
      <c r="AK14" s="220">
        <v>1.4999999999999999E-2</v>
      </c>
      <c r="AL14" s="341">
        <f t="shared" ref="AL14" si="33">IF(V14=(Prämie), 0, AJ14*(1/(1-AK14)-1))</f>
        <v>0</v>
      </c>
      <c r="AN14" s="213">
        <v>3.12</v>
      </c>
      <c r="AO14" s="341">
        <f t="shared" ref="AO14" si="34">IF(OR($G14=(Kaufteil), $G14=(MTZ)), $P14*AN14, IF($G14=(Prämie),$P14*$R14*AN14,($P14*$Q14-$S14)*AN14))</f>
        <v>27.027312000000006</v>
      </c>
      <c r="AP14" s="220">
        <v>1.4999999999999999E-2</v>
      </c>
      <c r="AQ14" s="341">
        <f t="shared" ref="AQ14" si="35">IF(AA14=(Prämie), 0, AO14*(1/(1-AP14)-1))</f>
        <v>0.41158343147207954</v>
      </c>
      <c r="AS14" s="213"/>
      <c r="AT14" s="341">
        <f t="shared" si="22"/>
        <v>0</v>
      </c>
      <c r="AU14" s="220">
        <v>0.1</v>
      </c>
      <c r="AV14" s="341">
        <f t="shared" si="10"/>
        <v>0</v>
      </c>
      <c r="AX14" s="213"/>
      <c r="AY14" s="341">
        <f t="shared" si="23"/>
        <v>0</v>
      </c>
      <c r="AZ14" s="220">
        <v>1.4999999999999999E-2</v>
      </c>
      <c r="BA14" s="341">
        <f t="shared" si="12"/>
        <v>0</v>
      </c>
      <c r="BC14" s="213">
        <v>3.12</v>
      </c>
      <c r="BD14" s="341">
        <f t="shared" si="24"/>
        <v>27.027312000000006</v>
      </c>
      <c r="BE14" s="220">
        <v>1.4999999999999999E-2</v>
      </c>
      <c r="BF14" s="341">
        <f t="shared" si="13"/>
        <v>0.41158343147207954</v>
      </c>
      <c r="BH14" s="335"/>
      <c r="BI14" s="350"/>
      <c r="BJ14" s="351"/>
      <c r="BK14" s="561">
        <f>IF(AND(NOT(BL14="x"),BH14&lt;&gt;""), BI14*BJ14, 0)</f>
        <v>0</v>
      </c>
      <c r="BL14" s="213"/>
      <c r="BM14" s="341">
        <f t="shared" si="25"/>
        <v>0</v>
      </c>
      <c r="BN14" s="220">
        <v>0.1</v>
      </c>
      <c r="BO14" s="341">
        <f t="shared" si="14"/>
        <v>0</v>
      </c>
      <c r="BP14" s="343"/>
    </row>
    <row r="15" spans="2:70" s="143" customFormat="1" ht="26.1" customHeight="1">
      <c r="B15" s="847" t="s">
        <v>5261</v>
      </c>
      <c r="C15" s="758" t="s">
        <v>5203</v>
      </c>
      <c r="D15" s="758" t="s">
        <v>5207</v>
      </c>
      <c r="E15" s="492"/>
      <c r="F15" s="492"/>
      <c r="G15" s="200" t="s">
        <v>215</v>
      </c>
      <c r="H15" s="573" t="s">
        <v>164</v>
      </c>
      <c r="I15" s="781">
        <v>37.933100000000003</v>
      </c>
      <c r="J15" s="573" t="s">
        <v>164</v>
      </c>
      <c r="K15" s="575">
        <v>1</v>
      </c>
      <c r="L15" s="575"/>
      <c r="M15" s="575">
        <v>1.8374999999999999</v>
      </c>
      <c r="N15" s="575"/>
      <c r="O15" s="496">
        <v>0</v>
      </c>
      <c r="P15" s="783">
        <f>IF(G15=(Prämie),I15*K15,IF(G15='Assumptions sheet'!$W$9,(I15*K15+L15+M15+N15)*(1+O15)+(O15*BJ15*BI15),(I15*K15+L15+M15+N15)*(1+O15)+(O15*BJ15)))</f>
        <v>39.770600000000002</v>
      </c>
      <c r="Q15" s="213">
        <v>1</v>
      </c>
      <c r="R15" s="214"/>
      <c r="S15" s="215"/>
      <c r="T15" s="216"/>
      <c r="U15" s="341">
        <f t="shared" si="26"/>
        <v>0</v>
      </c>
      <c r="V15" s="220">
        <v>0.1</v>
      </c>
      <c r="W15" s="341">
        <f t="shared" si="27"/>
        <v>0</v>
      </c>
      <c r="Y15" s="213"/>
      <c r="Z15" s="341"/>
      <c r="AA15" s="220">
        <v>0.1</v>
      </c>
      <c r="AB15" s="341"/>
      <c r="AD15" s="213">
        <v>3.0419999999999998</v>
      </c>
      <c r="AE15" s="341">
        <f t="shared" si="30"/>
        <v>120.9821652</v>
      </c>
      <c r="AF15" s="220">
        <v>0.1</v>
      </c>
      <c r="AG15" s="341">
        <f t="shared" si="31"/>
        <v>13.442462800000005</v>
      </c>
      <c r="AI15" s="213"/>
      <c r="AJ15" s="341"/>
      <c r="AK15" s="220">
        <v>0.1</v>
      </c>
      <c r="AL15" s="341"/>
      <c r="AN15" s="213"/>
      <c r="AO15" s="341"/>
      <c r="AP15" s="220">
        <v>0.1</v>
      </c>
      <c r="AQ15" s="341"/>
      <c r="AS15" s="213">
        <v>3.0419999999999998</v>
      </c>
      <c r="AT15" s="341">
        <f t="shared" si="22"/>
        <v>120.9821652</v>
      </c>
      <c r="AU15" s="220">
        <v>0.1</v>
      </c>
      <c r="AV15" s="341">
        <f t="shared" si="10"/>
        <v>13.442462800000005</v>
      </c>
      <c r="AX15" s="213"/>
      <c r="AY15" s="341"/>
      <c r="AZ15" s="220">
        <v>0.1</v>
      </c>
      <c r="BA15" s="341"/>
      <c r="BC15" s="213"/>
      <c r="BD15" s="341"/>
      <c r="BE15" s="220">
        <v>0.1</v>
      </c>
      <c r="BF15" s="341"/>
      <c r="BH15" s="335"/>
      <c r="BI15" s="350"/>
      <c r="BJ15" s="351"/>
      <c r="BK15" s="561"/>
      <c r="BL15" s="213">
        <v>3.0419999999999998</v>
      </c>
      <c r="BM15" s="341">
        <f t="shared" si="25"/>
        <v>120.9821652</v>
      </c>
      <c r="BN15" s="220">
        <v>0.1</v>
      </c>
      <c r="BO15" s="341">
        <f t="shared" si="14"/>
        <v>13.442462800000005</v>
      </c>
      <c r="BP15" s="343"/>
    </row>
    <row r="16" spans="2:70" s="143" customFormat="1" ht="26.1" customHeight="1">
      <c r="B16" s="847" t="s">
        <v>5261</v>
      </c>
      <c r="C16" s="758" t="s">
        <v>5152</v>
      </c>
      <c r="D16" s="758" t="s">
        <v>5177</v>
      </c>
      <c r="E16" s="492"/>
      <c r="F16" s="492"/>
      <c r="G16" s="200" t="s">
        <v>172</v>
      </c>
      <c r="H16" s="573" t="s">
        <v>164</v>
      </c>
      <c r="I16" s="781">
        <v>2.87</v>
      </c>
      <c r="J16" s="573" t="s">
        <v>164</v>
      </c>
      <c r="K16" s="495">
        <v>1</v>
      </c>
      <c r="L16" s="495"/>
      <c r="M16" s="495"/>
      <c r="N16" s="495"/>
      <c r="O16" s="496">
        <v>0</v>
      </c>
      <c r="P16" s="783">
        <f>IF(G16=(Prämie),I16*K16,IF(G16='Assumptions sheet'!$W$9,(I16*K16+L16+M16+N16)*(1+O16)+(O16*BJ16*BI16),(I16*K16+L16+M16+N16)*(1+O16)+(O16*BJ16)))</f>
        <v>2.87</v>
      </c>
      <c r="Q16" s="213">
        <v>1</v>
      </c>
      <c r="R16" s="214"/>
      <c r="S16" s="215"/>
      <c r="T16" s="216">
        <v>0.55079999999999996</v>
      </c>
      <c r="U16" s="341">
        <f t="shared" si="15"/>
        <v>1.5807959999999999</v>
      </c>
      <c r="V16" s="220">
        <v>1.4999999999999999E-2</v>
      </c>
      <c r="W16" s="341">
        <f t="shared" si="27"/>
        <v>2.4073035532994818E-2</v>
      </c>
      <c r="Y16" s="213">
        <v>0.55079999999999996</v>
      </c>
      <c r="Z16" s="341">
        <f t="shared" si="17"/>
        <v>1.5807959999999999</v>
      </c>
      <c r="AA16" s="220">
        <v>1.4999999999999999E-2</v>
      </c>
      <c r="AB16" s="341">
        <f>IF(L16=(Prämie), 0, Z16*(1/(1-AA16)-1))</f>
        <v>2.4073035532994818E-2</v>
      </c>
      <c r="AD16" s="213">
        <v>0.55079999999999996</v>
      </c>
      <c r="AE16" s="341">
        <f t="shared" si="19"/>
        <v>1.5807959999999999</v>
      </c>
      <c r="AF16" s="220">
        <v>0.1</v>
      </c>
      <c r="AG16" s="341">
        <f>IF(Q16=(Prämie), 0, AE16*(1/(1-AF16)-1))</f>
        <v>0.17564400000000005</v>
      </c>
      <c r="AI16" s="213">
        <v>0.55079999999999996</v>
      </c>
      <c r="AJ16" s="341">
        <f t="shared" si="20"/>
        <v>1.5807959999999999</v>
      </c>
      <c r="AK16" s="220">
        <v>1.4999999999999999E-2</v>
      </c>
      <c r="AL16" s="341">
        <f>IF(V16=(Prämie), 0, AJ16*(1/(1-AK16)-1))</f>
        <v>2.4073035532994818E-2</v>
      </c>
      <c r="AN16" s="213">
        <v>0.55079999999999996</v>
      </c>
      <c r="AO16" s="341">
        <f t="shared" si="21"/>
        <v>1.5807959999999999</v>
      </c>
      <c r="AP16" s="220">
        <v>1.4999999999999999E-2</v>
      </c>
      <c r="AQ16" s="341">
        <f>IF(AA16=(Prämie), 0, AO16*(1/(1-AP16)-1))</f>
        <v>2.4073035532994818E-2</v>
      </c>
      <c r="AS16" s="213">
        <v>0.55079999999999996</v>
      </c>
      <c r="AT16" s="341">
        <f t="shared" si="22"/>
        <v>1.5807959999999999</v>
      </c>
      <c r="AU16" s="220">
        <v>0.1</v>
      </c>
      <c r="AV16" s="341">
        <f t="shared" si="10"/>
        <v>0.17564400000000005</v>
      </c>
      <c r="AX16" s="213">
        <v>0.55079999999999996</v>
      </c>
      <c r="AY16" s="341">
        <f t="shared" si="23"/>
        <v>1.5807959999999999</v>
      </c>
      <c r="AZ16" s="220">
        <v>1.4999999999999999E-2</v>
      </c>
      <c r="BA16" s="341">
        <f>IF(AK16=(Prämie), 0, AY16*(1/(1-AZ16)-1))</f>
        <v>2.4073035532994818E-2</v>
      </c>
      <c r="BC16" s="213">
        <v>0.55079999999999996</v>
      </c>
      <c r="BD16" s="341">
        <f t="shared" si="24"/>
        <v>1.5807959999999999</v>
      </c>
      <c r="BE16" s="220">
        <v>1.4999999999999999E-2</v>
      </c>
      <c r="BF16" s="341">
        <f t="shared" si="13"/>
        <v>2.4073035532994818E-2</v>
      </c>
      <c r="BH16" s="335"/>
      <c r="BI16" s="350"/>
      <c r="BJ16" s="351"/>
      <c r="BK16" s="561">
        <f t="shared" ref="BK16:BK110" si="36">IF(AND(NOT(BL16="x"),BH16&lt;&gt;""), BI16*BJ16, 0)</f>
        <v>0</v>
      </c>
      <c r="BL16" s="213">
        <v>0.55079999999999996</v>
      </c>
      <c r="BM16" s="341">
        <f t="shared" si="25"/>
        <v>1.5807959999999999</v>
      </c>
      <c r="BN16" s="220">
        <v>0.1</v>
      </c>
      <c r="BO16" s="341">
        <f t="shared" si="14"/>
        <v>0.17564400000000005</v>
      </c>
      <c r="BP16" s="343"/>
    </row>
    <row r="17" spans="2:68" s="143" customFormat="1" ht="26.1" customHeight="1">
      <c r="B17" s="847" t="s">
        <v>5261</v>
      </c>
      <c r="C17" s="758" t="s">
        <v>5152</v>
      </c>
      <c r="D17" s="758" t="s">
        <v>5178</v>
      </c>
      <c r="E17" s="492"/>
      <c r="F17" s="492"/>
      <c r="G17" s="200" t="s">
        <v>172</v>
      </c>
      <c r="H17" s="573" t="s">
        <v>164</v>
      </c>
      <c r="I17" s="781">
        <v>2.87</v>
      </c>
      <c r="J17" s="573" t="s">
        <v>164</v>
      </c>
      <c r="K17" s="495">
        <v>1</v>
      </c>
      <c r="L17" s="495"/>
      <c r="M17" s="495"/>
      <c r="N17" s="495"/>
      <c r="O17" s="496">
        <v>0</v>
      </c>
      <c r="P17" s="783">
        <f>IF(G17=(Prämie),I17*K17,IF(G17='Assumptions sheet'!$W$9,(I17*K17+L17+M17+N17)*(1+O17)+(O17*BJ17*BI17),(I17*K17+L17+M17+N17)*(1+O17)+(O17*BJ17)))</f>
        <v>2.87</v>
      </c>
      <c r="Q17" s="213">
        <v>1</v>
      </c>
      <c r="R17" s="360"/>
      <c r="S17" s="361"/>
      <c r="T17" s="216">
        <v>0.30599999999999999</v>
      </c>
      <c r="U17" s="341">
        <f t="shared" si="15"/>
        <v>0.87822</v>
      </c>
      <c r="V17" s="220">
        <v>1.4999999999999999E-2</v>
      </c>
      <c r="W17" s="341">
        <f t="shared" si="16"/>
        <v>1.3373908629441567E-2</v>
      </c>
      <c r="Y17" s="213">
        <v>0.30599999999999999</v>
      </c>
      <c r="Z17" s="341">
        <f t="shared" si="17"/>
        <v>0.87822</v>
      </c>
      <c r="AA17" s="220">
        <v>1.4999999999999999E-2</v>
      </c>
      <c r="AB17" s="341">
        <f t="shared" si="18"/>
        <v>1.3373908629441567E-2</v>
      </c>
      <c r="AD17" s="213">
        <v>0.30599999999999999</v>
      </c>
      <c r="AE17" s="341">
        <f t="shared" si="19"/>
        <v>0.87822</v>
      </c>
      <c r="AF17" s="220">
        <v>0.1</v>
      </c>
      <c r="AG17" s="341">
        <f t="shared" si="5"/>
        <v>9.7580000000000042E-2</v>
      </c>
      <c r="AI17" s="213">
        <v>0.30599999999999999</v>
      </c>
      <c r="AJ17" s="341">
        <f t="shared" si="20"/>
        <v>0.87822</v>
      </c>
      <c r="AK17" s="220">
        <v>1.4999999999999999E-2</v>
      </c>
      <c r="AL17" s="341">
        <f t="shared" si="7"/>
        <v>1.3373908629441567E-2</v>
      </c>
      <c r="AN17" s="213">
        <v>0.30599999999999999</v>
      </c>
      <c r="AO17" s="341">
        <f t="shared" si="21"/>
        <v>0.87822</v>
      </c>
      <c r="AP17" s="220">
        <v>1.4999999999999999E-2</v>
      </c>
      <c r="AQ17" s="341">
        <f t="shared" si="9"/>
        <v>1.3373908629441567E-2</v>
      </c>
      <c r="AS17" s="213">
        <v>0.30599999999999999</v>
      </c>
      <c r="AT17" s="341">
        <f t="shared" si="22"/>
        <v>0.87822</v>
      </c>
      <c r="AU17" s="220">
        <v>0.1</v>
      </c>
      <c r="AV17" s="341">
        <f t="shared" si="10"/>
        <v>9.7580000000000042E-2</v>
      </c>
      <c r="AX17" s="213">
        <v>0.30599999999999999</v>
      </c>
      <c r="AY17" s="341">
        <f t="shared" si="23"/>
        <v>0.87822</v>
      </c>
      <c r="AZ17" s="220">
        <v>1.4999999999999999E-2</v>
      </c>
      <c r="BA17" s="341">
        <f t="shared" ref="BA17:BA49" si="37">IF(AK17=(Prämie), 0, AY17*(1/(1-AZ17)-1))</f>
        <v>1.3373908629441567E-2</v>
      </c>
      <c r="BC17" s="213">
        <v>0.30599999999999999</v>
      </c>
      <c r="BD17" s="341">
        <f t="shared" si="24"/>
        <v>0.87822</v>
      </c>
      <c r="BE17" s="220">
        <v>1.4999999999999999E-2</v>
      </c>
      <c r="BF17" s="341">
        <f t="shared" si="13"/>
        <v>1.3373908629441567E-2</v>
      </c>
      <c r="BH17" s="335"/>
      <c r="BI17" s="350"/>
      <c r="BJ17" s="351"/>
      <c r="BK17" s="561">
        <f t="shared" si="36"/>
        <v>0</v>
      </c>
      <c r="BL17" s="213">
        <v>0.30599999999999999</v>
      </c>
      <c r="BM17" s="341">
        <f t="shared" si="25"/>
        <v>0.87822</v>
      </c>
      <c r="BN17" s="220">
        <v>0.1</v>
      </c>
      <c r="BO17" s="341">
        <f t="shared" si="14"/>
        <v>9.7580000000000042E-2</v>
      </c>
      <c r="BP17" s="343"/>
    </row>
    <row r="18" spans="2:68" s="143" customFormat="1" ht="26.1" customHeight="1">
      <c r="B18" s="847" t="s">
        <v>5261</v>
      </c>
      <c r="C18" s="758" t="s">
        <v>5153</v>
      </c>
      <c r="D18" s="758" t="s">
        <v>5154</v>
      </c>
      <c r="E18" s="492"/>
      <c r="F18" s="492"/>
      <c r="G18" s="200" t="s">
        <v>172</v>
      </c>
      <c r="H18" s="573" t="s">
        <v>164</v>
      </c>
      <c r="I18" s="781">
        <v>2.96</v>
      </c>
      <c r="J18" s="573" t="s">
        <v>164</v>
      </c>
      <c r="K18" s="495">
        <v>1</v>
      </c>
      <c r="L18" s="495"/>
      <c r="M18" s="495"/>
      <c r="N18" s="495"/>
      <c r="O18" s="496">
        <v>0</v>
      </c>
      <c r="P18" s="783">
        <f>IF(G18=(Prämie),I18*K18,IF(G18='Assumptions sheet'!$W$9,(I18*K18+L18+M18+N18)*(1+O18)+(O18*BJ18*BI18),(I18*K18+L18+M18+N18)*(1+O18)+(O18*BJ18)))</f>
        <v>2.96</v>
      </c>
      <c r="Q18" s="213">
        <v>1</v>
      </c>
      <c r="R18" s="360"/>
      <c r="S18" s="361"/>
      <c r="T18" s="352">
        <v>0.7167</v>
      </c>
      <c r="U18" s="341">
        <f t="shared" si="15"/>
        <v>2.121432</v>
      </c>
      <c r="V18" s="220">
        <v>1.4999999999999999E-2</v>
      </c>
      <c r="W18" s="341">
        <f t="shared" si="16"/>
        <v>3.2306071065989705E-2</v>
      </c>
      <c r="Y18" s="576">
        <v>0.7167</v>
      </c>
      <c r="Z18" s="341">
        <f t="shared" si="17"/>
        <v>2.121432</v>
      </c>
      <c r="AA18" s="220">
        <v>1.4999999999999999E-2</v>
      </c>
      <c r="AB18" s="341">
        <f t="shared" si="18"/>
        <v>3.2306071065989705E-2</v>
      </c>
      <c r="AD18" s="576">
        <v>0.7167</v>
      </c>
      <c r="AE18" s="341">
        <f t="shared" si="19"/>
        <v>2.121432</v>
      </c>
      <c r="AF18" s="220">
        <v>0.1</v>
      </c>
      <c r="AG18" s="341">
        <f t="shared" si="5"/>
        <v>0.23571466666666677</v>
      </c>
      <c r="AI18" s="576">
        <v>0.7167</v>
      </c>
      <c r="AJ18" s="341">
        <f t="shared" si="20"/>
        <v>2.121432</v>
      </c>
      <c r="AK18" s="220">
        <v>1.4999999999999999E-2</v>
      </c>
      <c r="AL18" s="341">
        <f t="shared" si="7"/>
        <v>3.2306071065989705E-2</v>
      </c>
      <c r="AN18" s="576">
        <v>0.7167</v>
      </c>
      <c r="AO18" s="341">
        <f t="shared" si="21"/>
        <v>2.121432</v>
      </c>
      <c r="AP18" s="220">
        <v>1.4999999999999999E-2</v>
      </c>
      <c r="AQ18" s="341">
        <f t="shared" si="9"/>
        <v>3.2306071065989705E-2</v>
      </c>
      <c r="AS18" s="576">
        <v>0.7167</v>
      </c>
      <c r="AT18" s="341">
        <f t="shared" si="22"/>
        <v>2.121432</v>
      </c>
      <c r="AU18" s="220">
        <v>0.1</v>
      </c>
      <c r="AV18" s="341">
        <f t="shared" si="10"/>
        <v>0.23571466666666677</v>
      </c>
      <c r="AX18" s="576">
        <v>0.7167</v>
      </c>
      <c r="AY18" s="341">
        <f t="shared" si="23"/>
        <v>2.121432</v>
      </c>
      <c r="AZ18" s="220">
        <v>1.4999999999999999E-2</v>
      </c>
      <c r="BA18" s="341">
        <f t="shared" si="37"/>
        <v>3.2306071065989705E-2</v>
      </c>
      <c r="BC18" s="576">
        <v>0.7167</v>
      </c>
      <c r="BD18" s="341">
        <f t="shared" si="24"/>
        <v>2.121432</v>
      </c>
      <c r="BE18" s="220">
        <v>1.4999999999999999E-2</v>
      </c>
      <c r="BF18" s="341">
        <f t="shared" si="13"/>
        <v>3.2306071065989705E-2</v>
      </c>
      <c r="BH18" s="335"/>
      <c r="BI18" s="350"/>
      <c r="BJ18" s="351"/>
      <c r="BK18" s="561">
        <f t="shared" si="36"/>
        <v>0</v>
      </c>
      <c r="BL18" s="576">
        <v>0.7167</v>
      </c>
      <c r="BM18" s="341">
        <f t="shared" si="25"/>
        <v>2.121432</v>
      </c>
      <c r="BN18" s="220">
        <v>0.1</v>
      </c>
      <c r="BO18" s="341">
        <f t="shared" si="14"/>
        <v>0.23571466666666677</v>
      </c>
      <c r="BP18" s="343"/>
    </row>
    <row r="19" spans="2:68" s="143" customFormat="1" ht="26.1" customHeight="1">
      <c r="B19" s="847" t="s">
        <v>5261</v>
      </c>
      <c r="C19" s="758" t="s">
        <v>5155</v>
      </c>
      <c r="D19" s="758" t="s">
        <v>5182</v>
      </c>
      <c r="E19" s="492"/>
      <c r="F19" s="492"/>
      <c r="G19" s="200" t="s">
        <v>215</v>
      </c>
      <c r="H19" s="573" t="s">
        <v>164</v>
      </c>
      <c r="I19" s="781">
        <v>0.40689999999999998</v>
      </c>
      <c r="J19" s="573" t="s">
        <v>164</v>
      </c>
      <c r="K19" s="495">
        <v>1</v>
      </c>
      <c r="L19" s="495"/>
      <c r="M19" s="495"/>
      <c r="N19" s="495"/>
      <c r="O19" s="496">
        <v>0</v>
      </c>
      <c r="P19" s="783">
        <f>IF(G19=(Prämie),I19*K19,IF(G19='Assumptions sheet'!$W$9,(I19*K19+L19+M19+N19)*(1+O19)+(O19*BJ19*BI19),(I19*K19+L19+M19+N19)*(1+O19)+(O19*BJ19)))</f>
        <v>0.40689999999999998</v>
      </c>
      <c r="Q19" s="213">
        <v>1</v>
      </c>
      <c r="R19" s="352"/>
      <c r="S19" s="361"/>
      <c r="T19" s="352">
        <v>3.44</v>
      </c>
      <c r="U19" s="341">
        <f t="shared" si="15"/>
        <v>1.3997359999999999</v>
      </c>
      <c r="V19" s="220">
        <v>1.4999999999999999E-2</v>
      </c>
      <c r="W19" s="341">
        <f t="shared" si="16"/>
        <v>2.1315776649746099E-2</v>
      </c>
      <c r="Y19" s="352">
        <v>3.44</v>
      </c>
      <c r="Z19" s="341">
        <f t="shared" si="17"/>
        <v>1.3997359999999999</v>
      </c>
      <c r="AA19" s="220">
        <v>1.4999999999999999E-2</v>
      </c>
      <c r="AB19" s="341">
        <f t="shared" si="18"/>
        <v>2.1315776649746099E-2</v>
      </c>
      <c r="AD19" s="352">
        <v>3.44</v>
      </c>
      <c r="AE19" s="341">
        <f t="shared" si="19"/>
        <v>1.3997359999999999</v>
      </c>
      <c r="AF19" s="220">
        <v>0.1</v>
      </c>
      <c r="AG19" s="341">
        <f t="shared" si="5"/>
        <v>0.15552622222222229</v>
      </c>
      <c r="AI19" s="352">
        <v>3.44</v>
      </c>
      <c r="AJ19" s="341">
        <f t="shared" si="20"/>
        <v>1.3997359999999999</v>
      </c>
      <c r="AK19" s="220">
        <v>1.4999999999999999E-2</v>
      </c>
      <c r="AL19" s="341">
        <f t="shared" si="7"/>
        <v>2.1315776649746099E-2</v>
      </c>
      <c r="AN19" s="352">
        <v>3.44</v>
      </c>
      <c r="AO19" s="341">
        <f t="shared" si="21"/>
        <v>1.3997359999999999</v>
      </c>
      <c r="AP19" s="220">
        <v>1.4999999999999999E-2</v>
      </c>
      <c r="AQ19" s="341">
        <f t="shared" si="9"/>
        <v>2.1315776649746099E-2</v>
      </c>
      <c r="AS19" s="352">
        <v>3.44</v>
      </c>
      <c r="AT19" s="341">
        <f t="shared" si="22"/>
        <v>1.3997359999999999</v>
      </c>
      <c r="AU19" s="220">
        <v>0.1</v>
      </c>
      <c r="AV19" s="341">
        <f t="shared" si="10"/>
        <v>0.15552622222222229</v>
      </c>
      <c r="AX19" s="352">
        <v>3.44</v>
      </c>
      <c r="AY19" s="341">
        <f t="shared" si="23"/>
        <v>1.3997359999999999</v>
      </c>
      <c r="AZ19" s="220">
        <v>1.4999999999999999E-2</v>
      </c>
      <c r="BA19" s="341">
        <f t="shared" si="37"/>
        <v>2.1315776649746099E-2</v>
      </c>
      <c r="BC19" s="352">
        <v>3.44</v>
      </c>
      <c r="BD19" s="341">
        <f t="shared" si="24"/>
        <v>1.3997359999999999</v>
      </c>
      <c r="BE19" s="220">
        <v>1.4999999999999999E-2</v>
      </c>
      <c r="BF19" s="341">
        <f t="shared" si="13"/>
        <v>2.1315776649746099E-2</v>
      </c>
      <c r="BH19" s="335"/>
      <c r="BI19" s="350"/>
      <c r="BJ19" s="351"/>
      <c r="BK19" s="561">
        <f t="shared" si="36"/>
        <v>0</v>
      </c>
      <c r="BL19" s="352">
        <v>3.44</v>
      </c>
      <c r="BM19" s="341">
        <f t="shared" si="25"/>
        <v>1.3997359999999999</v>
      </c>
      <c r="BN19" s="220">
        <v>0.1</v>
      </c>
      <c r="BO19" s="341">
        <f t="shared" si="14"/>
        <v>0.15552622222222229</v>
      </c>
      <c r="BP19" s="343"/>
    </row>
    <row r="20" spans="2:68" s="143" customFormat="1" ht="26.1" customHeight="1">
      <c r="B20" s="847" t="s">
        <v>5261</v>
      </c>
      <c r="C20" s="758" t="s">
        <v>5156</v>
      </c>
      <c r="D20" s="758" t="s">
        <v>5157</v>
      </c>
      <c r="E20" s="492"/>
      <c r="F20" s="492"/>
      <c r="G20" s="200" t="s">
        <v>172</v>
      </c>
      <c r="H20" s="573" t="s">
        <v>164</v>
      </c>
      <c r="I20" s="781">
        <v>1.5</v>
      </c>
      <c r="J20" s="573" t="s">
        <v>164</v>
      </c>
      <c r="K20" s="495">
        <v>1</v>
      </c>
      <c r="L20" s="495"/>
      <c r="M20" s="495">
        <v>0.16800000000000001</v>
      </c>
      <c r="N20" s="495"/>
      <c r="O20" s="496">
        <v>0</v>
      </c>
      <c r="P20" s="783">
        <f>IF(G20=(Prämie),I20*K20,IF(G20='Assumptions sheet'!$W$9,(I20*K20+L20+M20+N20)*(1+O20)+(O20*BJ20*BI20),(I20*K20+L20+M20+N20)*(1+O20)+(O20*BJ20)))</f>
        <v>1.6679999999999999</v>
      </c>
      <c r="Q20" s="213">
        <v>1</v>
      </c>
      <c r="R20" s="352"/>
      <c r="S20" s="361"/>
      <c r="T20" s="352">
        <v>0.51600000000000001</v>
      </c>
      <c r="U20" s="341">
        <f t="shared" si="15"/>
        <v>0.86068800000000001</v>
      </c>
      <c r="V20" s="220">
        <v>1.4999999999999999E-2</v>
      </c>
      <c r="W20" s="341">
        <f t="shared" si="16"/>
        <v>1.3106923857867964E-2</v>
      </c>
      <c r="Y20" s="352">
        <v>0.51600000000000001</v>
      </c>
      <c r="Z20" s="341">
        <f t="shared" si="17"/>
        <v>0.86068800000000001</v>
      </c>
      <c r="AA20" s="220">
        <v>1.4999999999999999E-2</v>
      </c>
      <c r="AB20" s="341">
        <f t="shared" si="18"/>
        <v>1.3106923857867964E-2</v>
      </c>
      <c r="AD20" s="352">
        <v>0.51600000000000001</v>
      </c>
      <c r="AE20" s="341">
        <f t="shared" si="19"/>
        <v>0.86068800000000001</v>
      </c>
      <c r="AF20" s="220">
        <v>0.1</v>
      </c>
      <c r="AG20" s="341">
        <f t="shared" si="5"/>
        <v>9.563200000000005E-2</v>
      </c>
      <c r="AI20" s="352">
        <v>0.51600000000000001</v>
      </c>
      <c r="AJ20" s="341">
        <f t="shared" si="20"/>
        <v>0.86068800000000001</v>
      </c>
      <c r="AK20" s="220">
        <v>1.4999999999999999E-2</v>
      </c>
      <c r="AL20" s="341">
        <f t="shared" si="7"/>
        <v>1.3106923857867964E-2</v>
      </c>
      <c r="AN20" s="352">
        <v>0.51600000000000001</v>
      </c>
      <c r="AO20" s="341">
        <f t="shared" si="21"/>
        <v>0.86068800000000001</v>
      </c>
      <c r="AP20" s="220">
        <v>1.4999999999999999E-2</v>
      </c>
      <c r="AQ20" s="341">
        <f t="shared" si="9"/>
        <v>1.3106923857867964E-2</v>
      </c>
      <c r="AS20" s="352">
        <v>0.51600000000000001</v>
      </c>
      <c r="AT20" s="341">
        <f t="shared" si="22"/>
        <v>0.86068800000000001</v>
      </c>
      <c r="AU20" s="220">
        <v>0.1</v>
      </c>
      <c r="AV20" s="341">
        <f t="shared" si="10"/>
        <v>9.563200000000005E-2</v>
      </c>
      <c r="AX20" s="352">
        <v>0.51600000000000001</v>
      </c>
      <c r="AY20" s="341">
        <f t="shared" si="23"/>
        <v>0.86068800000000001</v>
      </c>
      <c r="AZ20" s="220">
        <v>1.4999999999999999E-2</v>
      </c>
      <c r="BA20" s="341">
        <f t="shared" si="37"/>
        <v>1.3106923857867964E-2</v>
      </c>
      <c r="BC20" s="352">
        <v>0.51600000000000001</v>
      </c>
      <c r="BD20" s="341">
        <f t="shared" si="24"/>
        <v>0.86068800000000001</v>
      </c>
      <c r="BE20" s="220">
        <v>1.4999999999999999E-2</v>
      </c>
      <c r="BF20" s="341">
        <f t="shared" si="13"/>
        <v>1.3106923857867964E-2</v>
      </c>
      <c r="BH20" s="335"/>
      <c r="BI20" s="350"/>
      <c r="BJ20" s="351"/>
      <c r="BK20" s="561">
        <f t="shared" si="36"/>
        <v>0</v>
      </c>
      <c r="BL20" s="352">
        <v>0.51600000000000001</v>
      </c>
      <c r="BM20" s="341">
        <f t="shared" si="25"/>
        <v>0.86068800000000001</v>
      </c>
      <c r="BN20" s="220">
        <v>0.1</v>
      </c>
      <c r="BO20" s="341">
        <f t="shared" si="14"/>
        <v>9.563200000000005E-2</v>
      </c>
      <c r="BP20" s="343"/>
    </row>
    <row r="21" spans="2:68" s="143" customFormat="1" ht="26.1" customHeight="1">
      <c r="B21" s="847" t="s">
        <v>5261</v>
      </c>
      <c r="C21" s="758" t="s">
        <v>5158</v>
      </c>
      <c r="D21" s="758" t="s">
        <v>5159</v>
      </c>
      <c r="E21" s="492"/>
      <c r="F21" s="492"/>
      <c r="G21" s="200" t="s">
        <v>172</v>
      </c>
      <c r="H21" s="573" t="s">
        <v>164</v>
      </c>
      <c r="I21" s="781">
        <v>1.39</v>
      </c>
      <c r="J21" s="573" t="s">
        <v>164</v>
      </c>
      <c r="K21" s="495">
        <v>1</v>
      </c>
      <c r="L21" s="495"/>
      <c r="M21" s="495">
        <v>0.126</v>
      </c>
      <c r="N21" s="495"/>
      <c r="O21" s="496">
        <v>0</v>
      </c>
      <c r="P21" s="783">
        <f>IF(G21=(Prämie),I21*K21,IF(G21='Assumptions sheet'!$W$9,(I21*K21+L21+M21+N21)*(1+O21)+(O21*BJ21*BI21),(I21*K21+L21+M21+N21)*(1+O21)+(O21*BJ21)))</f>
        <v>1.516</v>
      </c>
      <c r="Q21" s="213">
        <v>1</v>
      </c>
      <c r="R21" s="352"/>
      <c r="S21" s="361"/>
      <c r="T21" s="352">
        <v>0.68799999999999994</v>
      </c>
      <c r="U21" s="341">
        <f t="shared" si="15"/>
        <v>1.0430079999999999</v>
      </c>
      <c r="V21" s="220">
        <v>1.4999999999999999E-2</v>
      </c>
      <c r="W21" s="341">
        <f t="shared" si="16"/>
        <v>1.5883370558375565E-2</v>
      </c>
      <c r="Y21" s="352">
        <v>0.68799999999999994</v>
      </c>
      <c r="Z21" s="341">
        <f t="shared" si="17"/>
        <v>1.0430079999999999</v>
      </c>
      <c r="AA21" s="220">
        <v>1.4999999999999999E-2</v>
      </c>
      <c r="AB21" s="341">
        <f t="shared" si="18"/>
        <v>1.5883370558375565E-2</v>
      </c>
      <c r="AD21" s="352">
        <v>0.68799999999999994</v>
      </c>
      <c r="AE21" s="341">
        <f t="shared" si="19"/>
        <v>1.0430079999999999</v>
      </c>
      <c r="AF21" s="220">
        <v>0.1</v>
      </c>
      <c r="AG21" s="341">
        <f t="shared" si="5"/>
        <v>0.11588977777777783</v>
      </c>
      <c r="AI21" s="352">
        <v>0.68799999999999994</v>
      </c>
      <c r="AJ21" s="341">
        <f t="shared" si="20"/>
        <v>1.0430079999999999</v>
      </c>
      <c r="AK21" s="220">
        <v>1.4999999999999999E-2</v>
      </c>
      <c r="AL21" s="341">
        <f t="shared" si="7"/>
        <v>1.5883370558375565E-2</v>
      </c>
      <c r="AN21" s="352">
        <v>0.68799999999999994</v>
      </c>
      <c r="AO21" s="341">
        <f t="shared" si="21"/>
        <v>1.0430079999999999</v>
      </c>
      <c r="AP21" s="220">
        <v>1.4999999999999999E-2</v>
      </c>
      <c r="AQ21" s="341">
        <f t="shared" si="9"/>
        <v>1.5883370558375565E-2</v>
      </c>
      <c r="AS21" s="352">
        <v>0.68799999999999994</v>
      </c>
      <c r="AT21" s="341">
        <f t="shared" si="22"/>
        <v>1.0430079999999999</v>
      </c>
      <c r="AU21" s="220">
        <v>0.1</v>
      </c>
      <c r="AV21" s="341">
        <f t="shared" si="10"/>
        <v>0.11588977777777783</v>
      </c>
      <c r="AX21" s="352">
        <v>0.68799999999999994</v>
      </c>
      <c r="AY21" s="341">
        <f t="shared" si="23"/>
        <v>1.0430079999999999</v>
      </c>
      <c r="AZ21" s="220">
        <v>1.4999999999999999E-2</v>
      </c>
      <c r="BA21" s="341">
        <f t="shared" si="37"/>
        <v>1.5883370558375565E-2</v>
      </c>
      <c r="BC21" s="352">
        <v>0.68799999999999994</v>
      </c>
      <c r="BD21" s="341">
        <f t="shared" si="24"/>
        <v>1.0430079999999999</v>
      </c>
      <c r="BE21" s="220">
        <v>1.4999999999999999E-2</v>
      </c>
      <c r="BF21" s="341">
        <f t="shared" si="13"/>
        <v>1.5883370558375565E-2</v>
      </c>
      <c r="BH21" s="335"/>
      <c r="BI21" s="350"/>
      <c r="BJ21" s="351"/>
      <c r="BK21" s="561">
        <f t="shared" si="36"/>
        <v>0</v>
      </c>
      <c r="BL21" s="352">
        <v>0.68799999999999994</v>
      </c>
      <c r="BM21" s="341">
        <f t="shared" si="25"/>
        <v>1.0430079999999999</v>
      </c>
      <c r="BN21" s="220">
        <v>0.1</v>
      </c>
      <c r="BO21" s="341">
        <f t="shared" si="14"/>
        <v>0.11588977777777783</v>
      </c>
      <c r="BP21" s="343"/>
    </row>
    <row r="22" spans="2:68" s="143" customFormat="1" ht="26.1" customHeight="1">
      <c r="B22" s="847" t="s">
        <v>5261</v>
      </c>
      <c r="C22" s="758" t="s">
        <v>5155</v>
      </c>
      <c r="D22" s="758" t="s">
        <v>5180</v>
      </c>
      <c r="E22" s="492"/>
      <c r="F22" s="492"/>
      <c r="G22" s="200" t="s">
        <v>215</v>
      </c>
      <c r="H22" s="573" t="s">
        <v>164</v>
      </c>
      <c r="I22" s="781">
        <v>0.54049999999999998</v>
      </c>
      <c r="J22" s="573" t="s">
        <v>164</v>
      </c>
      <c r="K22" s="372">
        <v>1</v>
      </c>
      <c r="L22" s="372"/>
      <c r="M22" s="372">
        <v>3.0000000000000001E-3</v>
      </c>
      <c r="N22" s="372"/>
      <c r="O22" s="496">
        <v>0</v>
      </c>
      <c r="P22" s="783">
        <f>IF(G22=(Prämie),I22*K22,IF(G22='Assumptions sheet'!$W$9,(I22*K22+L22+M22+N22)*(1+O22)+(O22*BJ22*BI22),(I22*K22+L22+M22+N22)*(1+O22)+(O22*BJ22)))</f>
        <v>0.54349999999999998</v>
      </c>
      <c r="Q22" s="213">
        <v>1</v>
      </c>
      <c r="R22" s="352"/>
      <c r="S22" s="361"/>
      <c r="T22" s="352">
        <v>3.44</v>
      </c>
      <c r="U22" s="341">
        <f t="shared" si="15"/>
        <v>1.86964</v>
      </c>
      <c r="V22" s="220">
        <v>1.4999999999999999E-2</v>
      </c>
      <c r="W22" s="341">
        <f t="shared" si="16"/>
        <v>2.8471675126903431E-2</v>
      </c>
      <c r="Y22" s="352">
        <v>3.44</v>
      </c>
      <c r="Z22" s="341">
        <f t="shared" si="17"/>
        <v>1.86964</v>
      </c>
      <c r="AA22" s="220">
        <v>1.4999999999999999E-2</v>
      </c>
      <c r="AB22" s="341">
        <f t="shared" si="18"/>
        <v>2.8471675126903431E-2</v>
      </c>
      <c r="AD22" s="352">
        <v>3.44</v>
      </c>
      <c r="AE22" s="341">
        <f t="shared" si="19"/>
        <v>1.86964</v>
      </c>
      <c r="AF22" s="220">
        <v>0.1</v>
      </c>
      <c r="AG22" s="341">
        <f t="shared" si="5"/>
        <v>0.20773777777777785</v>
      </c>
      <c r="AI22" s="352">
        <v>3.44</v>
      </c>
      <c r="AJ22" s="341">
        <f t="shared" si="20"/>
        <v>1.86964</v>
      </c>
      <c r="AK22" s="220">
        <v>1.4999999999999999E-2</v>
      </c>
      <c r="AL22" s="341">
        <f t="shared" si="7"/>
        <v>2.8471675126903431E-2</v>
      </c>
      <c r="AN22" s="352">
        <v>3.44</v>
      </c>
      <c r="AO22" s="341">
        <f t="shared" si="21"/>
        <v>1.86964</v>
      </c>
      <c r="AP22" s="220">
        <v>1.4999999999999999E-2</v>
      </c>
      <c r="AQ22" s="341">
        <f t="shared" si="9"/>
        <v>2.8471675126903431E-2</v>
      </c>
      <c r="AS22" s="352">
        <v>3.44</v>
      </c>
      <c r="AT22" s="341">
        <f t="shared" si="22"/>
        <v>1.86964</v>
      </c>
      <c r="AU22" s="220">
        <v>0.1</v>
      </c>
      <c r="AV22" s="341">
        <f t="shared" si="10"/>
        <v>0.20773777777777785</v>
      </c>
      <c r="AX22" s="352">
        <v>3.44</v>
      </c>
      <c r="AY22" s="341">
        <f t="shared" si="23"/>
        <v>1.86964</v>
      </c>
      <c r="AZ22" s="220">
        <v>1.4999999999999999E-2</v>
      </c>
      <c r="BA22" s="341">
        <f t="shared" si="37"/>
        <v>2.8471675126903431E-2</v>
      </c>
      <c r="BC22" s="352">
        <v>3.44</v>
      </c>
      <c r="BD22" s="341">
        <f t="shared" si="24"/>
        <v>1.86964</v>
      </c>
      <c r="BE22" s="220">
        <v>1.4999999999999999E-2</v>
      </c>
      <c r="BF22" s="341">
        <f t="shared" si="13"/>
        <v>2.8471675126903431E-2</v>
      </c>
      <c r="BH22" s="335"/>
      <c r="BI22" s="350"/>
      <c r="BJ22" s="351"/>
      <c r="BK22" s="561">
        <f t="shared" si="36"/>
        <v>0</v>
      </c>
      <c r="BL22" s="352">
        <v>3.44</v>
      </c>
      <c r="BM22" s="341">
        <f t="shared" si="25"/>
        <v>1.86964</v>
      </c>
      <c r="BN22" s="220">
        <v>0.1</v>
      </c>
      <c r="BO22" s="341">
        <f t="shared" si="14"/>
        <v>0.20773777777777785</v>
      </c>
      <c r="BP22" s="343"/>
    </row>
    <row r="23" spans="2:68" s="143" customFormat="1" ht="26.1" customHeight="1">
      <c r="B23" s="847" t="s">
        <v>5261</v>
      </c>
      <c r="C23" s="758" t="s">
        <v>5160</v>
      </c>
      <c r="D23" s="772" t="s">
        <v>5179</v>
      </c>
      <c r="E23" s="492"/>
      <c r="F23" s="492"/>
      <c r="G23" s="200" t="s">
        <v>172</v>
      </c>
      <c r="H23" s="573" t="s">
        <v>164</v>
      </c>
      <c r="I23" s="781">
        <v>2.96</v>
      </c>
      <c r="J23" s="573" t="s">
        <v>164</v>
      </c>
      <c r="K23" s="372">
        <v>1</v>
      </c>
      <c r="L23" s="372"/>
      <c r="M23" s="372"/>
      <c r="N23" s="372"/>
      <c r="O23" s="496">
        <v>0</v>
      </c>
      <c r="P23" s="783">
        <f>IF(G23=(Prämie),I23*K23,IF(G23='Assumptions sheet'!$W$9,(I23*K23+L23+M23+N23)*(1+O23)+(O23*BJ23*BI23),(I23*K23+L23+M23+N23)*(1+O23)+(O23*BJ23)))</f>
        <v>2.96</v>
      </c>
      <c r="Q23" s="213">
        <v>1</v>
      </c>
      <c r="R23" s="352"/>
      <c r="S23" s="361"/>
      <c r="T23" s="352">
        <v>5.3900000000000003E-2</v>
      </c>
      <c r="U23" s="341">
        <f t="shared" si="15"/>
        <v>0.15954400000000002</v>
      </c>
      <c r="V23" s="220">
        <v>1.4999999999999999E-2</v>
      </c>
      <c r="W23" s="341">
        <f t="shared" si="16"/>
        <v>2.4296040609136952E-3</v>
      </c>
      <c r="Y23" s="352">
        <v>5.3900000000000003E-2</v>
      </c>
      <c r="Z23" s="341">
        <f t="shared" si="17"/>
        <v>0.15954400000000002</v>
      </c>
      <c r="AA23" s="220">
        <v>1.4999999999999999E-2</v>
      </c>
      <c r="AB23" s="341">
        <f t="shared" si="18"/>
        <v>2.4296040609136952E-3</v>
      </c>
      <c r="AD23" s="352">
        <v>5.3900000000000003E-2</v>
      </c>
      <c r="AE23" s="341">
        <f t="shared" si="19"/>
        <v>0.15954400000000002</v>
      </c>
      <c r="AF23" s="220">
        <v>0.1</v>
      </c>
      <c r="AG23" s="341">
        <f t="shared" si="5"/>
        <v>1.7727111111111121E-2</v>
      </c>
      <c r="AI23" s="576">
        <v>6.0699999999999997E-2</v>
      </c>
      <c r="AJ23" s="341">
        <f t="shared" si="20"/>
        <v>0.179672</v>
      </c>
      <c r="AK23" s="220">
        <v>1.4999999999999999E-2</v>
      </c>
      <c r="AL23" s="341">
        <f t="shared" si="7"/>
        <v>2.7361218274111559E-3</v>
      </c>
      <c r="AN23" s="576">
        <v>6.0699999999999997E-2</v>
      </c>
      <c r="AO23" s="341">
        <f t="shared" si="21"/>
        <v>0.179672</v>
      </c>
      <c r="AP23" s="220">
        <v>1.4999999999999999E-2</v>
      </c>
      <c r="AQ23" s="341">
        <f t="shared" si="9"/>
        <v>2.7361218274111559E-3</v>
      </c>
      <c r="AS23" s="576">
        <v>6.0699999999999997E-2</v>
      </c>
      <c r="AT23" s="341">
        <f t="shared" si="22"/>
        <v>0.179672</v>
      </c>
      <c r="AU23" s="220">
        <v>0.1</v>
      </c>
      <c r="AV23" s="341">
        <f t="shared" si="10"/>
        <v>1.9963555555555564E-2</v>
      </c>
      <c r="AX23" s="576">
        <v>6.0699999999999997E-2</v>
      </c>
      <c r="AY23" s="341">
        <f t="shared" si="23"/>
        <v>0.179672</v>
      </c>
      <c r="AZ23" s="220">
        <v>1.4999999999999999E-2</v>
      </c>
      <c r="BA23" s="341">
        <f t="shared" si="37"/>
        <v>2.7361218274111559E-3</v>
      </c>
      <c r="BC23" s="576">
        <v>6.0699999999999997E-2</v>
      </c>
      <c r="BD23" s="341">
        <f t="shared" si="24"/>
        <v>0.179672</v>
      </c>
      <c r="BE23" s="220">
        <v>1.4999999999999999E-2</v>
      </c>
      <c r="BF23" s="341">
        <f t="shared" si="13"/>
        <v>2.7361218274111559E-3</v>
      </c>
      <c r="BH23" s="335"/>
      <c r="BI23" s="350"/>
      <c r="BJ23" s="351"/>
      <c r="BK23" s="561">
        <f t="shared" si="36"/>
        <v>0</v>
      </c>
      <c r="BL23" s="576">
        <v>6.0699999999999997E-2</v>
      </c>
      <c r="BM23" s="341">
        <f t="shared" si="25"/>
        <v>0.179672</v>
      </c>
      <c r="BN23" s="220">
        <v>0.1</v>
      </c>
      <c r="BO23" s="341">
        <f t="shared" si="14"/>
        <v>1.9963555555555564E-2</v>
      </c>
      <c r="BP23" s="343"/>
    </row>
    <row r="24" spans="2:68" s="143" customFormat="1" ht="26.1" customHeight="1">
      <c r="B24" s="847" t="s">
        <v>5261</v>
      </c>
      <c r="C24" s="758" t="s">
        <v>5161</v>
      </c>
      <c r="D24" s="772" t="s">
        <v>5181</v>
      </c>
      <c r="E24" s="369"/>
      <c r="F24" s="369"/>
      <c r="G24" s="200" t="s">
        <v>172</v>
      </c>
      <c r="H24" s="573" t="s">
        <v>164</v>
      </c>
      <c r="I24" s="781">
        <v>11.1</v>
      </c>
      <c r="J24" s="573" t="s">
        <v>164</v>
      </c>
      <c r="K24" s="372">
        <v>1</v>
      </c>
      <c r="L24" s="372"/>
      <c r="M24" s="372"/>
      <c r="N24" s="372"/>
      <c r="O24" s="496">
        <v>0</v>
      </c>
      <c r="P24" s="783">
        <f>IF(G24=(Prämie),I24*K24,IF(G24='Assumptions sheet'!$W$9,(I24*K24+L24+M24+N24)*(1+O24)+(O24*BJ24*BI24),(I24*K24+L24+M24+N24)*(1+O24)+(O24*BJ24)))</f>
        <v>11.1</v>
      </c>
      <c r="Q24" s="213">
        <v>1</v>
      </c>
      <c r="R24" s="360"/>
      <c r="S24" s="361"/>
      <c r="T24" s="352">
        <v>9.4000000000000004E-3</v>
      </c>
      <c r="U24" s="341">
        <f t="shared" si="15"/>
        <v>0.10434</v>
      </c>
      <c r="V24" s="220">
        <v>1.4999999999999999E-2</v>
      </c>
      <c r="W24" s="341">
        <f t="shared" si="16"/>
        <v>1.5889340101522774E-3</v>
      </c>
      <c r="Y24" s="352">
        <v>9.4000000000000004E-3</v>
      </c>
      <c r="Z24" s="341">
        <f t="shared" si="17"/>
        <v>0.10434</v>
      </c>
      <c r="AA24" s="220">
        <v>1.4999999999999999E-2</v>
      </c>
      <c r="AB24" s="341">
        <f t="shared" si="18"/>
        <v>1.5889340101522774E-3</v>
      </c>
      <c r="AD24" s="352">
        <v>9.4000000000000004E-3</v>
      </c>
      <c r="AE24" s="341">
        <f t="shared" si="19"/>
        <v>0.10434</v>
      </c>
      <c r="AF24" s="220">
        <v>0.1</v>
      </c>
      <c r="AG24" s="341">
        <f t="shared" si="5"/>
        <v>1.1593333333333339E-2</v>
      </c>
      <c r="AI24" s="576">
        <v>4.2099999999999999E-2</v>
      </c>
      <c r="AJ24" s="341">
        <f t="shared" si="20"/>
        <v>0.46730999999999995</v>
      </c>
      <c r="AK24" s="220">
        <v>1.4999999999999999E-2</v>
      </c>
      <c r="AL24" s="341">
        <f t="shared" si="7"/>
        <v>7.1163959390862629E-3</v>
      </c>
      <c r="AN24" s="576">
        <v>4.2099999999999999E-2</v>
      </c>
      <c r="AO24" s="341">
        <f t="shared" si="21"/>
        <v>0.46730999999999995</v>
      </c>
      <c r="AP24" s="220">
        <v>1.4999999999999999E-2</v>
      </c>
      <c r="AQ24" s="341">
        <f t="shared" si="9"/>
        <v>7.1163959390862629E-3</v>
      </c>
      <c r="AS24" s="576">
        <v>4.2099999999999999E-2</v>
      </c>
      <c r="AT24" s="341">
        <f t="shared" si="22"/>
        <v>0.46730999999999995</v>
      </c>
      <c r="AU24" s="220">
        <v>0.1</v>
      </c>
      <c r="AV24" s="341">
        <f t="shared" si="10"/>
        <v>5.1923333333333349E-2</v>
      </c>
      <c r="AX24" s="576">
        <v>4.2099999999999999E-2</v>
      </c>
      <c r="AY24" s="341">
        <f t="shared" si="23"/>
        <v>0.46730999999999995</v>
      </c>
      <c r="AZ24" s="220">
        <v>1.4999999999999999E-2</v>
      </c>
      <c r="BA24" s="341">
        <f t="shared" si="37"/>
        <v>7.1163959390862629E-3</v>
      </c>
      <c r="BC24" s="576">
        <v>4.2099999999999999E-2</v>
      </c>
      <c r="BD24" s="341">
        <f t="shared" si="24"/>
        <v>0.46730999999999995</v>
      </c>
      <c r="BE24" s="220">
        <v>1.4999999999999999E-2</v>
      </c>
      <c r="BF24" s="341">
        <f t="shared" si="13"/>
        <v>7.1163959390862629E-3</v>
      </c>
      <c r="BH24" s="335"/>
      <c r="BI24" s="350"/>
      <c r="BJ24" s="351"/>
      <c r="BK24" s="561">
        <f t="shared" si="36"/>
        <v>0</v>
      </c>
      <c r="BL24" s="576">
        <v>4.2099999999999999E-2</v>
      </c>
      <c r="BM24" s="341">
        <f t="shared" si="25"/>
        <v>0.46730999999999995</v>
      </c>
      <c r="BN24" s="220">
        <v>0.1</v>
      </c>
      <c r="BO24" s="341">
        <f t="shared" si="14"/>
        <v>5.1923333333333349E-2</v>
      </c>
      <c r="BP24" s="343"/>
    </row>
    <row r="25" spans="2:68" s="143" customFormat="1" ht="26.1" customHeight="1">
      <c r="B25" s="847" t="s">
        <v>5261</v>
      </c>
      <c r="C25" s="758" t="s">
        <v>5162</v>
      </c>
      <c r="D25" s="758" t="s">
        <v>5163</v>
      </c>
      <c r="E25" s="369"/>
      <c r="F25" s="369"/>
      <c r="G25" s="200" t="s">
        <v>4747</v>
      </c>
      <c r="H25" s="573" t="s">
        <v>164</v>
      </c>
      <c r="I25" s="781">
        <v>1.2E-2</v>
      </c>
      <c r="J25" s="573" t="s">
        <v>164</v>
      </c>
      <c r="K25" s="372">
        <v>1</v>
      </c>
      <c r="L25" s="372"/>
      <c r="M25" s="372"/>
      <c r="N25" s="372"/>
      <c r="O25" s="496">
        <v>0</v>
      </c>
      <c r="P25" s="783">
        <f>IF(G25=(Prämie),I25*K25,IF(G25='Assumptions sheet'!$W$9,(I25*K25+L25+M25+N25)*(1+O25)+(O25*BJ25*BI25),(I25*K25+L25+M25+N25)*(1+O25)+(O25*BJ25)))</f>
        <v>1.2E-2</v>
      </c>
      <c r="Q25" s="359"/>
      <c r="R25" s="360"/>
      <c r="S25" s="361"/>
      <c r="T25" s="352">
        <v>1</v>
      </c>
      <c r="U25" s="341">
        <f t="shared" si="15"/>
        <v>1.2E-2</v>
      </c>
      <c r="V25" s="220">
        <v>1.4999999999999999E-2</v>
      </c>
      <c r="W25" s="341">
        <f t="shared" si="16"/>
        <v>1.8274111675126826E-4</v>
      </c>
      <c r="Y25" s="576">
        <v>1</v>
      </c>
      <c r="Z25" s="341">
        <f t="shared" si="17"/>
        <v>1.2E-2</v>
      </c>
      <c r="AA25" s="220">
        <v>1.4999999999999999E-2</v>
      </c>
      <c r="AB25" s="341">
        <f t="shared" si="18"/>
        <v>1.8274111675126826E-4</v>
      </c>
      <c r="AD25" s="576">
        <v>1</v>
      </c>
      <c r="AE25" s="341">
        <f t="shared" si="19"/>
        <v>1.2E-2</v>
      </c>
      <c r="AF25" s="220">
        <v>0.1</v>
      </c>
      <c r="AG25" s="341">
        <f t="shared" si="5"/>
        <v>1.3333333333333339E-3</v>
      </c>
      <c r="AI25" s="576">
        <v>1</v>
      </c>
      <c r="AJ25" s="341">
        <f t="shared" si="20"/>
        <v>1.2E-2</v>
      </c>
      <c r="AK25" s="220">
        <v>1.4999999999999999E-2</v>
      </c>
      <c r="AL25" s="341">
        <f t="shared" si="7"/>
        <v>1.8274111675126826E-4</v>
      </c>
      <c r="AN25" s="576">
        <v>1</v>
      </c>
      <c r="AO25" s="341">
        <f t="shared" si="21"/>
        <v>1.2E-2</v>
      </c>
      <c r="AP25" s="220">
        <v>1.4999999999999999E-2</v>
      </c>
      <c r="AQ25" s="341">
        <f t="shared" si="9"/>
        <v>1.8274111675126826E-4</v>
      </c>
      <c r="AS25" s="576">
        <v>1</v>
      </c>
      <c r="AT25" s="341">
        <f t="shared" si="22"/>
        <v>1.2E-2</v>
      </c>
      <c r="AU25" s="220">
        <v>0.1</v>
      </c>
      <c r="AV25" s="341">
        <f t="shared" si="10"/>
        <v>1.3333333333333339E-3</v>
      </c>
      <c r="AX25" s="576">
        <v>1</v>
      </c>
      <c r="AY25" s="341">
        <f t="shared" si="23"/>
        <v>1.2E-2</v>
      </c>
      <c r="AZ25" s="220">
        <v>1.4999999999999999E-2</v>
      </c>
      <c r="BA25" s="341">
        <f t="shared" si="37"/>
        <v>1.8274111675126826E-4</v>
      </c>
      <c r="BC25" s="576">
        <v>1</v>
      </c>
      <c r="BD25" s="341">
        <f t="shared" si="24"/>
        <v>1.2E-2</v>
      </c>
      <c r="BE25" s="220">
        <v>1.4999999999999999E-2</v>
      </c>
      <c r="BF25" s="341">
        <f t="shared" si="13"/>
        <v>1.8274111675126826E-4</v>
      </c>
      <c r="BH25" s="335"/>
      <c r="BI25" s="350"/>
      <c r="BJ25" s="351"/>
      <c r="BK25" s="561">
        <f t="shared" si="36"/>
        <v>0</v>
      </c>
      <c r="BL25" s="576">
        <v>1</v>
      </c>
      <c r="BM25" s="341">
        <f t="shared" si="25"/>
        <v>1.2E-2</v>
      </c>
      <c r="BN25" s="220">
        <v>0.1</v>
      </c>
      <c r="BO25" s="341">
        <f t="shared" si="14"/>
        <v>1.3333333333333339E-3</v>
      </c>
      <c r="BP25" s="343"/>
    </row>
    <row r="26" spans="2:68" s="143" customFormat="1" ht="26.1" customHeight="1">
      <c r="B26" s="847" t="s">
        <v>5261</v>
      </c>
      <c r="C26" s="758" t="s">
        <v>5164</v>
      </c>
      <c r="D26" s="758" t="s">
        <v>5165</v>
      </c>
      <c r="E26" s="369"/>
      <c r="F26" s="369"/>
      <c r="G26" s="200" t="s">
        <v>4747</v>
      </c>
      <c r="H26" s="573" t="s">
        <v>164</v>
      </c>
      <c r="I26" s="781">
        <v>14.4682</v>
      </c>
      <c r="J26" s="573" t="s">
        <v>164</v>
      </c>
      <c r="K26" s="372">
        <v>1</v>
      </c>
      <c r="L26" s="372"/>
      <c r="M26" s="372">
        <v>0.4647</v>
      </c>
      <c r="N26" s="372"/>
      <c r="O26" s="496">
        <v>0</v>
      </c>
      <c r="P26" s="783">
        <f>IF(G26=(Prämie),I26*K26,IF(G26='Assumptions sheet'!$W$9,(I26*K26+L26+M26+N26)*(1+O26)+(O26*BJ26*BI26),(I26*K26+L26+M26+N26)*(1+O26)+(O26*BJ26)))</f>
        <v>14.9329</v>
      </c>
      <c r="Q26" s="213"/>
      <c r="R26" s="214"/>
      <c r="S26" s="215"/>
      <c r="T26" s="352"/>
      <c r="U26" s="341">
        <f t="shared" si="15"/>
        <v>0</v>
      </c>
      <c r="V26" s="220"/>
      <c r="W26" s="341">
        <f t="shared" si="16"/>
        <v>0</v>
      </c>
      <c r="Y26" s="576"/>
      <c r="Z26" s="341">
        <f t="shared" si="17"/>
        <v>0</v>
      </c>
      <c r="AA26" s="220"/>
      <c r="AB26" s="341">
        <f t="shared" si="18"/>
        <v>0</v>
      </c>
      <c r="AD26" s="576"/>
      <c r="AE26" s="341">
        <f t="shared" si="19"/>
        <v>0</v>
      </c>
      <c r="AF26" s="220">
        <v>0.1</v>
      </c>
      <c r="AG26" s="341">
        <f t="shared" si="5"/>
        <v>0</v>
      </c>
      <c r="AI26" s="576">
        <v>1</v>
      </c>
      <c r="AJ26" s="341">
        <f t="shared" si="20"/>
        <v>14.9329</v>
      </c>
      <c r="AK26" s="220">
        <v>1.4999999999999999E-2</v>
      </c>
      <c r="AL26" s="341">
        <f t="shared" si="7"/>
        <v>0.22740456852791779</v>
      </c>
      <c r="AN26" s="576">
        <v>1</v>
      </c>
      <c r="AO26" s="341">
        <f t="shared" si="21"/>
        <v>14.9329</v>
      </c>
      <c r="AP26" s="220">
        <v>1.4999999999999999E-2</v>
      </c>
      <c r="AQ26" s="341">
        <f t="shared" si="9"/>
        <v>0.22740456852791779</v>
      </c>
      <c r="AS26" s="576">
        <v>1</v>
      </c>
      <c r="AT26" s="341">
        <f t="shared" si="22"/>
        <v>14.9329</v>
      </c>
      <c r="AU26" s="220">
        <v>0.1</v>
      </c>
      <c r="AV26" s="341">
        <f t="shared" si="10"/>
        <v>1.6592111111111119</v>
      </c>
      <c r="AX26" s="576">
        <v>1</v>
      </c>
      <c r="AY26" s="341">
        <f t="shared" si="23"/>
        <v>14.9329</v>
      </c>
      <c r="AZ26" s="220">
        <v>1.4999999999999999E-2</v>
      </c>
      <c r="BA26" s="341">
        <f t="shared" si="37"/>
        <v>0.22740456852791779</v>
      </c>
      <c r="BC26" s="576">
        <v>1</v>
      </c>
      <c r="BD26" s="341">
        <f t="shared" si="24"/>
        <v>14.9329</v>
      </c>
      <c r="BE26" s="220">
        <v>1.4999999999999999E-2</v>
      </c>
      <c r="BF26" s="341">
        <f t="shared" si="13"/>
        <v>0.22740456852791779</v>
      </c>
      <c r="BH26" s="335"/>
      <c r="BI26" s="350"/>
      <c r="BJ26" s="351"/>
      <c r="BK26" s="561">
        <f t="shared" si="36"/>
        <v>0</v>
      </c>
      <c r="BL26" s="576">
        <v>1</v>
      </c>
      <c r="BM26" s="341">
        <f t="shared" si="25"/>
        <v>14.9329</v>
      </c>
      <c r="BN26" s="220">
        <v>0.1</v>
      </c>
      <c r="BO26" s="341">
        <f t="shared" si="14"/>
        <v>1.6592111111111119</v>
      </c>
      <c r="BP26" s="343"/>
    </row>
    <row r="27" spans="2:68" s="143" customFormat="1" ht="26.1" customHeight="1">
      <c r="B27" s="847" t="s">
        <v>5261</v>
      </c>
      <c r="C27" s="758" t="s">
        <v>5204</v>
      </c>
      <c r="D27" s="758"/>
      <c r="E27" s="492"/>
      <c r="F27" s="492"/>
      <c r="G27" s="200" t="s">
        <v>4747</v>
      </c>
      <c r="H27" s="573" t="s">
        <v>164</v>
      </c>
      <c r="I27" s="781">
        <v>0.3054</v>
      </c>
      <c r="J27" s="573" t="s">
        <v>164</v>
      </c>
      <c r="K27" s="575">
        <v>1</v>
      </c>
      <c r="L27" s="575"/>
      <c r="M27" s="575">
        <v>2.5000000000000001E-2</v>
      </c>
      <c r="N27" s="575"/>
      <c r="O27" s="496">
        <v>0</v>
      </c>
      <c r="P27" s="783">
        <f>IF(G27=(Prämie),I27*K27,IF(G27='Assumptions sheet'!$W$9,(I27*K27+L27+M27+N27)*(1+O27)+(O27*BJ27*BI27),(I27*K27+L27+M27+N27)*(1+O27)+(O27*BJ27)))</f>
        <v>0.33040000000000003</v>
      </c>
      <c r="Q27" s="216"/>
      <c r="R27" s="216"/>
      <c r="S27" s="215"/>
      <c r="T27" s="352">
        <v>1</v>
      </c>
      <c r="U27" s="341">
        <f t="shared" si="15"/>
        <v>0.33040000000000003</v>
      </c>
      <c r="V27" s="220">
        <v>1.4999999999999999E-2</v>
      </c>
      <c r="W27" s="341">
        <f t="shared" si="16"/>
        <v>5.031472081218253E-3</v>
      </c>
      <c r="Y27" s="576">
        <v>1</v>
      </c>
      <c r="Z27" s="341">
        <f t="shared" si="17"/>
        <v>0.33040000000000003</v>
      </c>
      <c r="AA27" s="220">
        <v>1.4999999999999999E-2</v>
      </c>
      <c r="AB27" s="341">
        <f t="shared" si="18"/>
        <v>5.031472081218253E-3</v>
      </c>
      <c r="AD27" s="576">
        <v>1</v>
      </c>
      <c r="AE27" s="341">
        <f t="shared" si="19"/>
        <v>0.33040000000000003</v>
      </c>
      <c r="AF27" s="220">
        <v>0.1</v>
      </c>
      <c r="AG27" s="341">
        <f t="shared" si="5"/>
        <v>3.6711111111111132E-2</v>
      </c>
      <c r="AI27" s="576">
        <v>1</v>
      </c>
      <c r="AJ27" s="341">
        <f t="shared" si="20"/>
        <v>0.33040000000000003</v>
      </c>
      <c r="AK27" s="220">
        <v>1.4999999999999999E-2</v>
      </c>
      <c r="AL27" s="341">
        <f t="shared" si="7"/>
        <v>5.031472081218253E-3</v>
      </c>
      <c r="AN27" s="576">
        <v>1</v>
      </c>
      <c r="AO27" s="341">
        <f t="shared" si="21"/>
        <v>0.33040000000000003</v>
      </c>
      <c r="AP27" s="220">
        <v>1.4999999999999999E-2</v>
      </c>
      <c r="AQ27" s="341">
        <f t="shared" si="9"/>
        <v>5.031472081218253E-3</v>
      </c>
      <c r="AS27" s="576">
        <v>1</v>
      </c>
      <c r="AT27" s="341">
        <f t="shared" si="22"/>
        <v>0.33040000000000003</v>
      </c>
      <c r="AU27" s="220">
        <v>0.1</v>
      </c>
      <c r="AV27" s="341">
        <f t="shared" si="10"/>
        <v>3.6711111111111132E-2</v>
      </c>
      <c r="AX27" s="576">
        <v>1</v>
      </c>
      <c r="AY27" s="341">
        <f t="shared" si="23"/>
        <v>0.33040000000000003</v>
      </c>
      <c r="AZ27" s="220">
        <v>1.4999999999999999E-2</v>
      </c>
      <c r="BA27" s="341">
        <f t="shared" si="37"/>
        <v>5.031472081218253E-3</v>
      </c>
      <c r="BC27" s="576">
        <v>1</v>
      </c>
      <c r="BD27" s="341">
        <f t="shared" si="24"/>
        <v>0.33040000000000003</v>
      </c>
      <c r="BE27" s="220">
        <v>1.4999999999999999E-2</v>
      </c>
      <c r="BF27" s="341">
        <f t="shared" si="13"/>
        <v>5.031472081218253E-3</v>
      </c>
      <c r="BH27" s="335"/>
      <c r="BI27" s="350"/>
      <c r="BJ27" s="351"/>
      <c r="BK27" s="561">
        <f t="shared" si="36"/>
        <v>0</v>
      </c>
      <c r="BL27" s="576">
        <v>1</v>
      </c>
      <c r="BM27" s="341">
        <f t="shared" si="25"/>
        <v>0.33040000000000003</v>
      </c>
      <c r="BN27" s="220">
        <v>0.1</v>
      </c>
      <c r="BO27" s="341">
        <f t="shared" si="14"/>
        <v>3.6711111111111132E-2</v>
      </c>
      <c r="BP27" s="343"/>
    </row>
    <row r="28" spans="2:68" s="143" customFormat="1" ht="26.1" customHeight="1">
      <c r="B28" s="847" t="s">
        <v>5261</v>
      </c>
      <c r="C28" s="758" t="s">
        <v>5205</v>
      </c>
      <c r="D28" s="758"/>
      <c r="E28" s="492"/>
      <c r="F28" s="492"/>
      <c r="G28" s="200" t="s">
        <v>4747</v>
      </c>
      <c r="H28" s="573" t="s">
        <v>164</v>
      </c>
      <c r="I28" s="781">
        <v>0.3543</v>
      </c>
      <c r="J28" s="573" t="s">
        <v>164</v>
      </c>
      <c r="K28" s="575">
        <v>1</v>
      </c>
      <c r="L28" s="575"/>
      <c r="M28" s="575">
        <v>2.5000000000000001E-2</v>
      </c>
      <c r="N28" s="575"/>
      <c r="O28" s="496">
        <v>0</v>
      </c>
      <c r="P28" s="783">
        <f>IF(G28=(Prämie),I28*K28,IF(G28='Assumptions sheet'!$W$9,(I28*K28+L28+M28+N28)*(1+O28)+(O28*BJ28*BI28),(I28*K28+L28+M28+N28)*(1+O28)+(O28*BJ28)))</f>
        <v>0.37930000000000003</v>
      </c>
      <c r="Q28" s="216"/>
      <c r="R28" s="216"/>
      <c r="S28" s="215"/>
      <c r="T28" s="352">
        <v>1</v>
      </c>
      <c r="U28" s="341">
        <f t="shared" si="15"/>
        <v>0.37930000000000003</v>
      </c>
      <c r="V28" s="220">
        <v>1.4999999999999999E-2</v>
      </c>
      <c r="W28" s="341">
        <f t="shared" si="16"/>
        <v>5.7761421319796709E-3</v>
      </c>
      <c r="Y28" s="576">
        <v>1</v>
      </c>
      <c r="Z28" s="341">
        <f t="shared" si="17"/>
        <v>0.37930000000000003</v>
      </c>
      <c r="AA28" s="220">
        <v>1.4999999999999999E-2</v>
      </c>
      <c r="AB28" s="341">
        <f t="shared" si="18"/>
        <v>5.7761421319796709E-3</v>
      </c>
      <c r="AD28" s="576">
        <v>1</v>
      </c>
      <c r="AE28" s="341">
        <f t="shared" si="19"/>
        <v>0.37930000000000003</v>
      </c>
      <c r="AF28" s="220">
        <v>0.1</v>
      </c>
      <c r="AG28" s="341">
        <f t="shared" si="5"/>
        <v>4.2144444444444464E-2</v>
      </c>
      <c r="AI28" s="576">
        <v>1</v>
      </c>
      <c r="AJ28" s="341">
        <f t="shared" si="20"/>
        <v>0.37930000000000003</v>
      </c>
      <c r="AK28" s="220">
        <v>1.4999999999999999E-2</v>
      </c>
      <c r="AL28" s="341">
        <f t="shared" si="7"/>
        <v>5.7761421319796709E-3</v>
      </c>
      <c r="AN28" s="576">
        <v>1</v>
      </c>
      <c r="AO28" s="341">
        <f t="shared" si="21"/>
        <v>0.37930000000000003</v>
      </c>
      <c r="AP28" s="220">
        <v>1.4999999999999999E-2</v>
      </c>
      <c r="AQ28" s="341">
        <f t="shared" si="9"/>
        <v>5.7761421319796709E-3</v>
      </c>
      <c r="AS28" s="576">
        <v>1</v>
      </c>
      <c r="AT28" s="341">
        <f t="shared" si="22"/>
        <v>0.37930000000000003</v>
      </c>
      <c r="AU28" s="220">
        <v>0.1</v>
      </c>
      <c r="AV28" s="341">
        <f t="shared" si="10"/>
        <v>4.2144444444444464E-2</v>
      </c>
      <c r="AX28" s="576">
        <v>1</v>
      </c>
      <c r="AY28" s="341">
        <f t="shared" si="23"/>
        <v>0.37930000000000003</v>
      </c>
      <c r="AZ28" s="220">
        <v>1.4999999999999999E-2</v>
      </c>
      <c r="BA28" s="341">
        <f t="shared" si="37"/>
        <v>5.7761421319796709E-3</v>
      </c>
      <c r="BC28" s="576">
        <v>1</v>
      </c>
      <c r="BD28" s="341">
        <f t="shared" si="24"/>
        <v>0.37930000000000003</v>
      </c>
      <c r="BE28" s="220">
        <v>1.4999999999999999E-2</v>
      </c>
      <c r="BF28" s="341">
        <f t="shared" si="13"/>
        <v>5.7761421319796709E-3</v>
      </c>
      <c r="BH28" s="335"/>
      <c r="BI28" s="350"/>
      <c r="BJ28" s="351"/>
      <c r="BK28" s="561">
        <f t="shared" si="36"/>
        <v>0</v>
      </c>
      <c r="BL28" s="576">
        <v>1</v>
      </c>
      <c r="BM28" s="341">
        <f t="shared" si="25"/>
        <v>0.37930000000000003</v>
      </c>
      <c r="BN28" s="220">
        <v>0.1</v>
      </c>
      <c r="BO28" s="341">
        <f t="shared" si="14"/>
        <v>4.2144444444444464E-2</v>
      </c>
      <c r="BP28" s="343"/>
    </row>
    <row r="29" spans="2:68" s="143" customFormat="1" ht="26.1" customHeight="1">
      <c r="B29" s="847" t="s">
        <v>5261</v>
      </c>
      <c r="C29" s="758"/>
      <c r="D29" s="758"/>
      <c r="E29" s="492"/>
      <c r="F29" s="492"/>
      <c r="G29" s="200"/>
      <c r="H29" s="573"/>
      <c r="I29" s="781"/>
      <c r="J29" s="573"/>
      <c r="K29" s="575"/>
      <c r="L29" s="575"/>
      <c r="M29" s="575"/>
      <c r="N29" s="575"/>
      <c r="O29" s="496">
        <v>0</v>
      </c>
      <c r="P29" s="783">
        <f>IF(G29=(Prämie),I29*K29,IF(G29='Assumptions sheet'!$W$9,(I29*K29+L29+M29+N29)*(1+O29)+(O29*BJ29*BI29),(I29*K29+L29+M29+N29)*(1+O29)+(O29*BJ29)))</f>
        <v>0</v>
      </c>
      <c r="Q29" s="216"/>
      <c r="R29" s="216"/>
      <c r="S29" s="215"/>
      <c r="T29" s="352"/>
      <c r="U29" s="341">
        <f t="shared" si="15"/>
        <v>0</v>
      </c>
      <c r="V29" s="220"/>
      <c r="W29" s="341">
        <f t="shared" si="16"/>
        <v>0</v>
      </c>
      <c r="Y29" s="576"/>
      <c r="Z29" s="341">
        <f t="shared" si="17"/>
        <v>0</v>
      </c>
      <c r="AA29" s="220"/>
      <c r="AB29" s="341">
        <f t="shared" si="18"/>
        <v>0</v>
      </c>
      <c r="AD29" s="576"/>
      <c r="AE29" s="341">
        <f t="shared" si="19"/>
        <v>0</v>
      </c>
      <c r="AF29" s="220">
        <v>0.1</v>
      </c>
      <c r="AG29" s="341">
        <f t="shared" si="5"/>
        <v>0</v>
      </c>
      <c r="AI29" s="576"/>
      <c r="AJ29" s="341">
        <f t="shared" si="20"/>
        <v>0</v>
      </c>
      <c r="AK29" s="220"/>
      <c r="AL29" s="341">
        <f t="shared" si="7"/>
        <v>0</v>
      </c>
      <c r="AN29" s="576"/>
      <c r="AO29" s="341">
        <f t="shared" si="21"/>
        <v>0</v>
      </c>
      <c r="AP29" s="220"/>
      <c r="AQ29" s="341">
        <f t="shared" si="9"/>
        <v>0</v>
      </c>
      <c r="AS29" s="576"/>
      <c r="AT29" s="341">
        <f t="shared" si="22"/>
        <v>0</v>
      </c>
      <c r="AU29" s="220">
        <v>0.1</v>
      </c>
      <c r="AV29" s="341">
        <f t="shared" si="10"/>
        <v>0</v>
      </c>
      <c r="AX29" s="576"/>
      <c r="AY29" s="341">
        <f t="shared" si="23"/>
        <v>0</v>
      </c>
      <c r="AZ29" s="220"/>
      <c r="BA29" s="341">
        <f t="shared" si="37"/>
        <v>0</v>
      </c>
      <c r="BC29" s="576"/>
      <c r="BD29" s="341">
        <f t="shared" si="24"/>
        <v>0</v>
      </c>
      <c r="BE29" s="220"/>
      <c r="BF29" s="341">
        <f t="shared" si="13"/>
        <v>0</v>
      </c>
      <c r="BH29" s="335"/>
      <c r="BI29" s="350"/>
      <c r="BJ29" s="351"/>
      <c r="BK29" s="561"/>
      <c r="BL29" s="576"/>
      <c r="BM29" s="341">
        <f t="shared" si="25"/>
        <v>0</v>
      </c>
      <c r="BN29" s="220">
        <v>0.1</v>
      </c>
      <c r="BO29" s="341">
        <f t="shared" si="14"/>
        <v>0</v>
      </c>
      <c r="BP29" s="343"/>
    </row>
    <row r="30" spans="2:68" s="143" customFormat="1" ht="26.1" customHeight="1">
      <c r="B30" s="847" t="s">
        <v>5261</v>
      </c>
      <c r="C30" s="758" t="s">
        <v>5239</v>
      </c>
      <c r="D30" s="758" t="s">
        <v>5240</v>
      </c>
      <c r="E30" s="492"/>
      <c r="F30" s="492"/>
      <c r="G30" s="200" t="s">
        <v>172</v>
      </c>
      <c r="H30" s="573" t="s">
        <v>164</v>
      </c>
      <c r="I30" s="781">
        <v>5.4999999999999997E-3</v>
      </c>
      <c r="J30" s="573" t="s">
        <v>164</v>
      </c>
      <c r="K30" s="575">
        <v>1</v>
      </c>
      <c r="L30" s="575"/>
      <c r="M30" s="575"/>
      <c r="N30" s="575"/>
      <c r="O30" s="496">
        <v>0</v>
      </c>
      <c r="P30" s="783">
        <f>IF(G30=(Prämie),I30*K30,IF(G30='Assumptions sheet'!$W$9,(I30*K30+L30+M30+N30)*(1+O30)+(O30*BJ30*BI30),(I30*K30+L30+M30+N30)*(1+O30)+(O30*BJ30)))</f>
        <v>5.4999999999999997E-3</v>
      </c>
      <c r="Q30" s="216">
        <v>1</v>
      </c>
      <c r="R30" s="216"/>
      <c r="S30" s="215"/>
      <c r="T30" s="352">
        <v>1.6999999999999999E-3</v>
      </c>
      <c r="U30" s="341">
        <f t="shared" si="15"/>
        <v>9.3499999999999986E-6</v>
      </c>
      <c r="V30" s="220">
        <v>1.4999999999999999E-2</v>
      </c>
      <c r="W30" s="341">
        <f t="shared" si="16"/>
        <v>1.4238578680202983E-7</v>
      </c>
      <c r="Y30" s="352">
        <v>1.6999999999999999E-3</v>
      </c>
      <c r="Z30" s="341">
        <f t="shared" si="17"/>
        <v>9.3499999999999986E-6</v>
      </c>
      <c r="AA30" s="220">
        <v>1.4999999999999999E-2</v>
      </c>
      <c r="AB30" s="341">
        <f t="shared" si="18"/>
        <v>1.4238578680202983E-7</v>
      </c>
      <c r="AD30" s="576">
        <v>1.6999999999999999E-3</v>
      </c>
      <c r="AE30" s="341">
        <f t="shared" si="19"/>
        <v>9.3499999999999986E-6</v>
      </c>
      <c r="AF30" s="220">
        <v>0.1</v>
      </c>
      <c r="AG30" s="341">
        <f t="shared" si="5"/>
        <v>1.0388888888888891E-6</v>
      </c>
      <c r="AI30" s="576">
        <v>3.3700000000000001E-2</v>
      </c>
      <c r="AJ30" s="341">
        <f t="shared" si="20"/>
        <v>1.8535000000000001E-4</v>
      </c>
      <c r="AK30" s="220">
        <v>1.4999999999999999E-2</v>
      </c>
      <c r="AL30" s="341">
        <f t="shared" si="7"/>
        <v>2.8225888324872977E-6</v>
      </c>
      <c r="AN30" s="576">
        <v>3.3700000000000001E-2</v>
      </c>
      <c r="AO30" s="341">
        <f t="shared" si="21"/>
        <v>1.8535000000000001E-4</v>
      </c>
      <c r="AP30" s="220">
        <v>1.4999999999999999E-2</v>
      </c>
      <c r="AQ30" s="341">
        <f t="shared" si="9"/>
        <v>2.8225888324872977E-6</v>
      </c>
      <c r="AS30" s="576">
        <v>3.3700000000000001E-2</v>
      </c>
      <c r="AT30" s="341">
        <f t="shared" si="22"/>
        <v>1.8535000000000001E-4</v>
      </c>
      <c r="AU30" s="220">
        <v>0.1</v>
      </c>
      <c r="AV30" s="341">
        <f t="shared" si="10"/>
        <v>2.0594444444444453E-5</v>
      </c>
      <c r="AX30" s="576">
        <v>3.3700000000000001E-2</v>
      </c>
      <c r="AY30" s="341">
        <f t="shared" si="23"/>
        <v>1.8535000000000001E-4</v>
      </c>
      <c r="AZ30" s="220">
        <v>1.4999999999999999E-2</v>
      </c>
      <c r="BA30" s="341">
        <f t="shared" si="37"/>
        <v>2.8225888324872977E-6</v>
      </c>
      <c r="BC30" s="576">
        <v>3.3700000000000001E-2</v>
      </c>
      <c r="BD30" s="341">
        <f t="shared" si="24"/>
        <v>1.8535000000000001E-4</v>
      </c>
      <c r="BE30" s="220">
        <v>1.4999999999999999E-2</v>
      </c>
      <c r="BF30" s="341">
        <f t="shared" si="13"/>
        <v>2.8225888324872977E-6</v>
      </c>
      <c r="BH30" s="335"/>
      <c r="BI30" s="350"/>
      <c r="BJ30" s="351"/>
      <c r="BK30" s="561"/>
      <c r="BL30" s="576">
        <v>3.3700000000000001E-2</v>
      </c>
      <c r="BM30" s="341">
        <f t="shared" si="25"/>
        <v>1.8535000000000001E-4</v>
      </c>
      <c r="BN30" s="220">
        <v>0.1</v>
      </c>
      <c r="BO30" s="341">
        <f t="shared" si="14"/>
        <v>2.0594444444444453E-5</v>
      </c>
      <c r="BP30" s="343"/>
    </row>
    <row r="31" spans="2:68" s="143" customFormat="1" ht="26.1" customHeight="1">
      <c r="B31" s="847" t="s">
        <v>5261</v>
      </c>
      <c r="C31" s="758"/>
      <c r="D31" s="758"/>
      <c r="E31" s="492"/>
      <c r="F31" s="492"/>
      <c r="G31" s="200"/>
      <c r="H31" s="573"/>
      <c r="I31" s="781"/>
      <c r="J31" s="573"/>
      <c r="K31" s="575"/>
      <c r="L31" s="575"/>
      <c r="M31" s="575"/>
      <c r="N31" s="575"/>
      <c r="O31" s="496">
        <v>0</v>
      </c>
      <c r="P31" s="783">
        <f>IF(G31=(Prämie),I31*K31,IF(G31='Assumptions sheet'!$W$9,(I31*K31+L31+M31+N31)*(1+O31)+(O31*BJ31*BI31),(I31*K31+L31+M31+N31)*(1+O31)+(O31*BJ31)))</f>
        <v>0</v>
      </c>
      <c r="Q31" s="216"/>
      <c r="R31" s="216"/>
      <c r="S31" s="215"/>
      <c r="T31" s="352"/>
      <c r="U31" s="341">
        <f t="shared" si="15"/>
        <v>0</v>
      </c>
      <c r="V31" s="220"/>
      <c r="W31" s="341">
        <f t="shared" si="16"/>
        <v>0</v>
      </c>
      <c r="Y31" s="576"/>
      <c r="Z31" s="341">
        <f t="shared" si="17"/>
        <v>0</v>
      </c>
      <c r="AA31" s="220"/>
      <c r="AB31" s="341">
        <f t="shared" si="18"/>
        <v>0</v>
      </c>
      <c r="AD31" s="576"/>
      <c r="AE31" s="341">
        <f t="shared" si="19"/>
        <v>0</v>
      </c>
      <c r="AF31" s="220">
        <v>0.1</v>
      </c>
      <c r="AG31" s="341">
        <f t="shared" si="5"/>
        <v>0</v>
      </c>
      <c r="AI31" s="576"/>
      <c r="AJ31" s="341">
        <f t="shared" si="20"/>
        <v>0</v>
      </c>
      <c r="AK31" s="220"/>
      <c r="AL31" s="341">
        <f t="shared" si="7"/>
        <v>0</v>
      </c>
      <c r="AN31" s="576"/>
      <c r="AO31" s="341">
        <f t="shared" si="21"/>
        <v>0</v>
      </c>
      <c r="AP31" s="220"/>
      <c r="AQ31" s="341">
        <f t="shared" si="9"/>
        <v>0</v>
      </c>
      <c r="AS31" s="576"/>
      <c r="AT31" s="341">
        <f t="shared" si="22"/>
        <v>0</v>
      </c>
      <c r="AU31" s="220">
        <v>0.1</v>
      </c>
      <c r="AV31" s="341">
        <f t="shared" si="10"/>
        <v>0</v>
      </c>
      <c r="AX31" s="576"/>
      <c r="AY31" s="341">
        <f t="shared" si="23"/>
        <v>0</v>
      </c>
      <c r="AZ31" s="220"/>
      <c r="BA31" s="341">
        <f t="shared" si="37"/>
        <v>0</v>
      </c>
      <c r="BC31" s="576"/>
      <c r="BD31" s="341">
        <f t="shared" si="24"/>
        <v>0</v>
      </c>
      <c r="BE31" s="220"/>
      <c r="BF31" s="341">
        <f t="shared" si="13"/>
        <v>0</v>
      </c>
      <c r="BH31" s="335"/>
      <c r="BI31" s="350"/>
      <c r="BJ31" s="351"/>
      <c r="BK31" s="561"/>
      <c r="BL31" s="576"/>
      <c r="BM31" s="341">
        <f t="shared" si="25"/>
        <v>0</v>
      </c>
      <c r="BN31" s="220">
        <v>0.1</v>
      </c>
      <c r="BO31" s="341">
        <f t="shared" si="14"/>
        <v>0</v>
      </c>
      <c r="BP31" s="343"/>
    </row>
    <row r="32" spans="2:68" s="143" customFormat="1" ht="26.1" customHeight="1">
      <c r="B32" s="847" t="s">
        <v>5261</v>
      </c>
      <c r="C32" s="758" t="s">
        <v>5241</v>
      </c>
      <c r="D32" s="758"/>
      <c r="E32" s="492"/>
      <c r="F32" s="492"/>
      <c r="G32" s="200" t="s">
        <v>4747</v>
      </c>
      <c r="H32" s="573" t="s">
        <v>164</v>
      </c>
      <c r="I32" s="781">
        <v>9.5304000000000002</v>
      </c>
      <c r="J32" s="573" t="s">
        <v>164</v>
      </c>
      <c r="K32" s="575">
        <v>1</v>
      </c>
      <c r="L32" s="575"/>
      <c r="M32" s="575"/>
      <c r="N32" s="575"/>
      <c r="O32" s="496">
        <v>0</v>
      </c>
      <c r="P32" s="783">
        <f>IF(G32=(Prämie),I32*K32,IF(G32='Assumptions sheet'!$W$9,(I32*K32+L32+M32+N32)*(1+O32)+(O32*BJ32*BI32),(I32*K32+L32+M32+N32)*(1+O32)+(O32*BJ32)))</f>
        <v>9.5304000000000002</v>
      </c>
      <c r="Q32" s="216"/>
      <c r="R32" s="216"/>
      <c r="S32" s="215"/>
      <c r="T32" s="352"/>
      <c r="U32" s="341">
        <f t="shared" si="15"/>
        <v>0</v>
      </c>
      <c r="V32" s="220"/>
      <c r="W32" s="341">
        <f t="shared" si="16"/>
        <v>0</v>
      </c>
      <c r="Y32" s="576"/>
      <c r="Z32" s="341">
        <f t="shared" si="17"/>
        <v>0</v>
      </c>
      <c r="AA32" s="220"/>
      <c r="AB32" s="341">
        <f t="shared" si="18"/>
        <v>0</v>
      </c>
      <c r="AD32" s="576">
        <v>1</v>
      </c>
      <c r="AE32" s="341">
        <f t="shared" si="19"/>
        <v>9.5304000000000002</v>
      </c>
      <c r="AF32" s="220">
        <v>0.1</v>
      </c>
      <c r="AG32" s="341">
        <f t="shared" si="5"/>
        <v>1.0589333333333337</v>
      </c>
      <c r="AI32" s="576"/>
      <c r="AJ32" s="341">
        <f t="shared" si="20"/>
        <v>0</v>
      </c>
      <c r="AK32" s="220"/>
      <c r="AL32" s="341">
        <f t="shared" si="7"/>
        <v>0</v>
      </c>
      <c r="AN32" s="576"/>
      <c r="AO32" s="341">
        <f t="shared" si="21"/>
        <v>0</v>
      </c>
      <c r="AP32" s="220"/>
      <c r="AQ32" s="341">
        <f t="shared" si="9"/>
        <v>0</v>
      </c>
      <c r="AS32" s="576">
        <v>1</v>
      </c>
      <c r="AT32" s="341">
        <f t="shared" si="22"/>
        <v>9.5304000000000002</v>
      </c>
      <c r="AU32" s="220">
        <v>0.1</v>
      </c>
      <c r="AV32" s="341">
        <f t="shared" si="10"/>
        <v>1.0589333333333337</v>
      </c>
      <c r="AX32" s="576"/>
      <c r="AY32" s="341">
        <f t="shared" si="23"/>
        <v>0</v>
      </c>
      <c r="AZ32" s="220"/>
      <c r="BA32" s="341">
        <f t="shared" si="37"/>
        <v>0</v>
      </c>
      <c r="BC32" s="576"/>
      <c r="BD32" s="341">
        <f t="shared" si="24"/>
        <v>0</v>
      </c>
      <c r="BE32" s="220"/>
      <c r="BF32" s="341">
        <f t="shared" si="13"/>
        <v>0</v>
      </c>
      <c r="BH32" s="335"/>
      <c r="BI32" s="350"/>
      <c r="BJ32" s="351"/>
      <c r="BK32" s="561"/>
      <c r="BL32" s="576">
        <v>1</v>
      </c>
      <c r="BM32" s="341">
        <f t="shared" si="25"/>
        <v>9.5304000000000002</v>
      </c>
      <c r="BN32" s="220">
        <v>0.1</v>
      </c>
      <c r="BO32" s="341">
        <f t="shared" si="14"/>
        <v>1.0589333333333337</v>
      </c>
      <c r="BP32" s="343"/>
    </row>
    <row r="33" spans="2:68" s="143" customFormat="1" ht="26.1" customHeight="1">
      <c r="B33" s="847" t="s">
        <v>5261</v>
      </c>
      <c r="C33" s="758"/>
      <c r="D33" s="758"/>
      <c r="E33" s="492"/>
      <c r="F33" s="492"/>
      <c r="G33" s="200"/>
      <c r="H33" s="573"/>
      <c r="I33" s="781"/>
      <c r="J33" s="573"/>
      <c r="K33" s="575"/>
      <c r="L33" s="575"/>
      <c r="M33" s="575"/>
      <c r="N33" s="575"/>
      <c r="O33" s="496">
        <v>0</v>
      </c>
      <c r="P33" s="783">
        <f>IF(G33=(Prämie),I33*K33,IF(G33='Assumptions sheet'!$W$9,(I33*K33+L33+M33+N33)*(1+O33)+(O33*BJ33*BI33),(I33*K33+L33+M33+N33)*(1+O33)+(O33*BJ33)))</f>
        <v>0</v>
      </c>
      <c r="Q33" s="216"/>
      <c r="R33" s="216"/>
      <c r="S33" s="215"/>
      <c r="T33" s="352"/>
      <c r="U33" s="341">
        <f t="shared" si="15"/>
        <v>0</v>
      </c>
      <c r="V33" s="220"/>
      <c r="W33" s="341">
        <f t="shared" si="16"/>
        <v>0</v>
      </c>
      <c r="Y33" s="576"/>
      <c r="Z33" s="341">
        <f t="shared" si="17"/>
        <v>0</v>
      </c>
      <c r="AA33" s="220"/>
      <c r="AB33" s="341">
        <f t="shared" si="18"/>
        <v>0</v>
      </c>
      <c r="AD33" s="576"/>
      <c r="AE33" s="341">
        <f t="shared" si="19"/>
        <v>0</v>
      </c>
      <c r="AF33" s="220"/>
      <c r="AG33" s="341">
        <f t="shared" si="5"/>
        <v>0</v>
      </c>
      <c r="AI33" s="576"/>
      <c r="AJ33" s="341">
        <f t="shared" si="20"/>
        <v>0</v>
      </c>
      <c r="AK33" s="220"/>
      <c r="AL33" s="341">
        <f t="shared" si="7"/>
        <v>0</v>
      </c>
      <c r="AN33" s="576"/>
      <c r="AO33" s="341">
        <f t="shared" si="21"/>
        <v>0</v>
      </c>
      <c r="AP33" s="220"/>
      <c r="AQ33" s="341">
        <f t="shared" si="9"/>
        <v>0</v>
      </c>
      <c r="AS33" s="576"/>
      <c r="AT33" s="341">
        <f t="shared" si="22"/>
        <v>0</v>
      </c>
      <c r="AU33" s="220"/>
      <c r="AV33" s="341">
        <f t="shared" si="10"/>
        <v>0</v>
      </c>
      <c r="AX33" s="576"/>
      <c r="AY33" s="341">
        <f t="shared" si="23"/>
        <v>0</v>
      </c>
      <c r="AZ33" s="220"/>
      <c r="BA33" s="341">
        <f t="shared" si="37"/>
        <v>0</v>
      </c>
      <c r="BC33" s="576"/>
      <c r="BD33" s="341">
        <f t="shared" si="24"/>
        <v>0</v>
      </c>
      <c r="BE33" s="220"/>
      <c r="BF33" s="341">
        <f t="shared" si="13"/>
        <v>0</v>
      </c>
      <c r="BH33" s="335"/>
      <c r="BI33" s="350"/>
      <c r="BJ33" s="351"/>
      <c r="BK33" s="561"/>
      <c r="BL33" s="576"/>
      <c r="BM33" s="341">
        <f t="shared" si="25"/>
        <v>0</v>
      </c>
      <c r="BN33" s="220"/>
      <c r="BO33" s="341">
        <f t="shared" si="14"/>
        <v>0</v>
      </c>
      <c r="BP33" s="343"/>
    </row>
    <row r="34" spans="2:68" s="143" customFormat="1" ht="26.1" customHeight="1">
      <c r="B34" s="847" t="s">
        <v>5261</v>
      </c>
      <c r="C34" s="758" t="s">
        <v>5326</v>
      </c>
      <c r="D34" s="758" t="s">
        <v>5242</v>
      </c>
      <c r="E34" s="492"/>
      <c r="F34" s="492"/>
      <c r="G34" s="200" t="s">
        <v>4747</v>
      </c>
      <c r="H34" s="573" t="s">
        <v>164</v>
      </c>
      <c r="I34" s="781">
        <v>1.9E-2</v>
      </c>
      <c r="J34" s="573" t="s">
        <v>164</v>
      </c>
      <c r="K34" s="575">
        <v>1</v>
      </c>
      <c r="L34" s="575"/>
      <c r="M34" s="575"/>
      <c r="N34" s="575"/>
      <c r="O34" s="496">
        <v>0</v>
      </c>
      <c r="P34" s="783">
        <f>IF(G34=(Prämie),I34*K34,IF(G34='Assumptions sheet'!$W$9,(I34*K34+L34+M34+N34)*(1+O34)+(O34*BJ34*BI34),(I34*K34+L34+M34+N34)*(1+O34)+(O34*BJ34)))</f>
        <v>1.9E-2</v>
      </c>
      <c r="Q34" s="216"/>
      <c r="R34" s="216"/>
      <c r="S34" s="215"/>
      <c r="T34" s="352">
        <v>1</v>
      </c>
      <c r="U34" s="341">
        <f t="shared" si="15"/>
        <v>1.9E-2</v>
      </c>
      <c r="V34" s="220"/>
      <c r="W34" s="341">
        <f t="shared" si="16"/>
        <v>0</v>
      </c>
      <c r="Y34" s="576"/>
      <c r="Z34" s="341">
        <f t="shared" si="17"/>
        <v>0</v>
      </c>
      <c r="AA34" s="220"/>
      <c r="AB34" s="341">
        <f t="shared" si="18"/>
        <v>0</v>
      </c>
      <c r="AD34" s="576"/>
      <c r="AE34" s="341">
        <f t="shared" si="19"/>
        <v>0</v>
      </c>
      <c r="AF34" s="220"/>
      <c r="AG34" s="341">
        <f t="shared" si="5"/>
        <v>0</v>
      </c>
      <c r="AI34" s="576"/>
      <c r="AJ34" s="341">
        <f t="shared" si="20"/>
        <v>0</v>
      </c>
      <c r="AK34" s="220"/>
      <c r="AL34" s="341">
        <f t="shared" si="7"/>
        <v>0</v>
      </c>
      <c r="AN34" s="576"/>
      <c r="AO34" s="341">
        <f t="shared" si="21"/>
        <v>0</v>
      </c>
      <c r="AP34" s="220"/>
      <c r="AQ34" s="341">
        <f t="shared" si="9"/>
        <v>0</v>
      </c>
      <c r="AS34" s="576"/>
      <c r="AT34" s="341">
        <f t="shared" si="22"/>
        <v>0</v>
      </c>
      <c r="AU34" s="220"/>
      <c r="AV34" s="341">
        <f t="shared" si="10"/>
        <v>0</v>
      </c>
      <c r="AX34" s="576"/>
      <c r="AY34" s="341">
        <f t="shared" si="23"/>
        <v>0</v>
      </c>
      <c r="AZ34" s="220"/>
      <c r="BA34" s="341">
        <f t="shared" si="37"/>
        <v>0</v>
      </c>
      <c r="BC34" s="576"/>
      <c r="BD34" s="341">
        <f t="shared" si="24"/>
        <v>0</v>
      </c>
      <c r="BE34" s="220"/>
      <c r="BF34" s="341">
        <f t="shared" si="13"/>
        <v>0</v>
      </c>
      <c r="BH34" s="335"/>
      <c r="BI34" s="350"/>
      <c r="BJ34" s="351"/>
      <c r="BK34" s="561"/>
      <c r="BL34" s="576"/>
      <c r="BM34" s="341">
        <f t="shared" si="25"/>
        <v>0</v>
      </c>
      <c r="BN34" s="220"/>
      <c r="BO34" s="341">
        <f t="shared" si="14"/>
        <v>0</v>
      </c>
      <c r="BP34" s="343"/>
    </row>
    <row r="35" spans="2:68" s="143" customFormat="1" ht="26.1" customHeight="1">
      <c r="B35" s="847" t="s">
        <v>5261</v>
      </c>
      <c r="C35" s="758" t="s">
        <v>5326</v>
      </c>
      <c r="D35" s="758" t="s">
        <v>5243</v>
      </c>
      <c r="E35" s="492"/>
      <c r="F35" s="492"/>
      <c r="G35" s="200" t="s">
        <v>4747</v>
      </c>
      <c r="H35" s="573" t="s">
        <v>164</v>
      </c>
      <c r="I35" s="781">
        <v>0.1216</v>
      </c>
      <c r="J35" s="573" t="s">
        <v>164</v>
      </c>
      <c r="K35" s="575">
        <v>1</v>
      </c>
      <c r="L35" s="575"/>
      <c r="M35" s="575"/>
      <c r="N35" s="575"/>
      <c r="O35" s="496">
        <v>0</v>
      </c>
      <c r="P35" s="783">
        <f>IF(G35=(Prämie),I35*K35,IF(G35='Assumptions sheet'!$W$9,(I35*K35+L35+M35+N35)*(1+O35)+(O35*BJ35*BI35),(I35*K35+L35+M35+N35)*(1+O35)+(O35*BJ35)))</f>
        <v>0.1216</v>
      </c>
      <c r="Q35" s="216"/>
      <c r="R35" s="216"/>
      <c r="S35" s="215"/>
      <c r="T35" s="352"/>
      <c r="U35" s="341"/>
      <c r="V35" s="220"/>
      <c r="W35" s="341"/>
      <c r="Y35" s="576">
        <v>1</v>
      </c>
      <c r="Z35" s="341">
        <f t="shared" si="17"/>
        <v>0.1216</v>
      </c>
      <c r="AA35" s="220"/>
      <c r="AB35" s="341">
        <f t="shared" si="18"/>
        <v>0</v>
      </c>
      <c r="AD35" s="576"/>
      <c r="AE35" s="341">
        <f t="shared" si="19"/>
        <v>0</v>
      </c>
      <c r="AF35" s="220"/>
      <c r="AG35" s="341">
        <f t="shared" si="5"/>
        <v>0</v>
      </c>
      <c r="AI35" s="576"/>
      <c r="AJ35" s="341">
        <f t="shared" si="20"/>
        <v>0</v>
      </c>
      <c r="AK35" s="220"/>
      <c r="AL35" s="341">
        <f t="shared" si="7"/>
        <v>0</v>
      </c>
      <c r="AN35" s="576"/>
      <c r="AO35" s="341">
        <f t="shared" si="21"/>
        <v>0</v>
      </c>
      <c r="AP35" s="220"/>
      <c r="AQ35" s="341">
        <f t="shared" si="9"/>
        <v>0</v>
      </c>
      <c r="AS35" s="576"/>
      <c r="AT35" s="341">
        <f t="shared" si="22"/>
        <v>0</v>
      </c>
      <c r="AU35" s="220"/>
      <c r="AV35" s="341">
        <f t="shared" si="10"/>
        <v>0</v>
      </c>
      <c r="AX35" s="576"/>
      <c r="AY35" s="341">
        <f t="shared" si="23"/>
        <v>0</v>
      </c>
      <c r="AZ35" s="220"/>
      <c r="BA35" s="341">
        <f t="shared" si="37"/>
        <v>0</v>
      </c>
      <c r="BC35" s="576"/>
      <c r="BD35" s="341">
        <f t="shared" si="24"/>
        <v>0</v>
      </c>
      <c r="BE35" s="220"/>
      <c r="BF35" s="341">
        <f t="shared" si="13"/>
        <v>0</v>
      </c>
      <c r="BH35" s="335"/>
      <c r="BI35" s="350"/>
      <c r="BJ35" s="351"/>
      <c r="BK35" s="561"/>
      <c r="BL35" s="576"/>
      <c r="BM35" s="341">
        <f t="shared" si="25"/>
        <v>0</v>
      </c>
      <c r="BN35" s="220"/>
      <c r="BO35" s="341">
        <f t="shared" si="14"/>
        <v>0</v>
      </c>
      <c r="BP35" s="343"/>
    </row>
    <row r="36" spans="2:68" s="143" customFormat="1" ht="26.1" customHeight="1">
      <c r="B36" s="847" t="s">
        <v>5261</v>
      </c>
      <c r="C36" s="758" t="s">
        <v>5326</v>
      </c>
      <c r="D36" s="758" t="s">
        <v>5244</v>
      </c>
      <c r="E36" s="492"/>
      <c r="F36" s="492"/>
      <c r="G36" s="200" t="s">
        <v>4747</v>
      </c>
      <c r="H36" s="573" t="s">
        <v>164</v>
      </c>
      <c r="I36" s="781">
        <v>0.36009999999999998</v>
      </c>
      <c r="J36" s="573" t="s">
        <v>164</v>
      </c>
      <c r="K36" s="575">
        <v>1</v>
      </c>
      <c r="L36" s="575"/>
      <c r="M36" s="575"/>
      <c r="N36" s="575"/>
      <c r="O36" s="496">
        <v>0</v>
      </c>
      <c r="P36" s="783">
        <f>IF(G36=(Prämie),I36*K36,IF(G36='Assumptions sheet'!$W$9,(I36*K36+L36+M36+N36)*(1+O36)+(O36*BJ36*BI36),(I36*K36+L36+M36+N36)*(1+O36)+(O36*BJ36)))</f>
        <v>0.36009999999999998</v>
      </c>
      <c r="Q36" s="216"/>
      <c r="R36" s="216"/>
      <c r="S36" s="215"/>
      <c r="T36" s="352"/>
      <c r="U36" s="341"/>
      <c r="V36" s="220"/>
      <c r="W36" s="341"/>
      <c r="Y36" s="576"/>
      <c r="Z36" s="341"/>
      <c r="AA36" s="220"/>
      <c r="AB36" s="341"/>
      <c r="AD36" s="576">
        <v>1</v>
      </c>
      <c r="AE36" s="341">
        <f t="shared" si="19"/>
        <v>0.36009999999999998</v>
      </c>
      <c r="AF36" s="220"/>
      <c r="AG36" s="341">
        <f t="shared" si="5"/>
        <v>0</v>
      </c>
      <c r="AI36" s="576"/>
      <c r="AJ36" s="341">
        <f t="shared" si="20"/>
        <v>0</v>
      </c>
      <c r="AK36" s="220"/>
      <c r="AL36" s="341">
        <f t="shared" si="7"/>
        <v>0</v>
      </c>
      <c r="AN36" s="576"/>
      <c r="AO36" s="341">
        <f t="shared" si="21"/>
        <v>0</v>
      </c>
      <c r="AP36" s="220"/>
      <c r="AQ36" s="341">
        <f t="shared" si="9"/>
        <v>0</v>
      </c>
      <c r="AS36" s="576"/>
      <c r="AT36" s="341">
        <f t="shared" si="22"/>
        <v>0</v>
      </c>
      <c r="AU36" s="220"/>
      <c r="AV36" s="341">
        <f t="shared" si="10"/>
        <v>0</v>
      </c>
      <c r="AX36" s="576"/>
      <c r="AY36" s="341">
        <f t="shared" si="23"/>
        <v>0</v>
      </c>
      <c r="AZ36" s="220"/>
      <c r="BA36" s="341">
        <f t="shared" si="37"/>
        <v>0</v>
      </c>
      <c r="BC36" s="576"/>
      <c r="BD36" s="341">
        <f t="shared" si="24"/>
        <v>0</v>
      </c>
      <c r="BE36" s="220"/>
      <c r="BF36" s="341">
        <f t="shared" si="13"/>
        <v>0</v>
      </c>
      <c r="BH36" s="335"/>
      <c r="BI36" s="350"/>
      <c r="BJ36" s="351"/>
      <c r="BK36" s="561"/>
      <c r="BL36" s="576"/>
      <c r="BM36" s="341">
        <f t="shared" si="25"/>
        <v>0</v>
      </c>
      <c r="BN36" s="220"/>
      <c r="BO36" s="341">
        <f t="shared" si="14"/>
        <v>0</v>
      </c>
      <c r="BP36" s="343"/>
    </row>
    <row r="37" spans="2:68" s="143" customFormat="1" ht="26.1" customHeight="1">
      <c r="B37" s="847" t="s">
        <v>5261</v>
      </c>
      <c r="C37" s="758" t="s">
        <v>5326</v>
      </c>
      <c r="D37" s="758" t="s">
        <v>5245</v>
      </c>
      <c r="E37" s="492"/>
      <c r="F37" s="492"/>
      <c r="G37" s="200" t="s">
        <v>4747</v>
      </c>
      <c r="H37" s="573" t="s">
        <v>164</v>
      </c>
      <c r="I37" s="781">
        <v>0.12429999999999999</v>
      </c>
      <c r="J37" s="573" t="s">
        <v>164</v>
      </c>
      <c r="K37" s="575">
        <v>1</v>
      </c>
      <c r="L37" s="575"/>
      <c r="M37" s="575"/>
      <c r="N37" s="575"/>
      <c r="O37" s="496">
        <v>0</v>
      </c>
      <c r="P37" s="783">
        <f>IF(G37=(Prämie),I37*K37,IF(G37='Assumptions sheet'!$W$9,(I37*K37+L37+M37+N37)*(1+O37)+(O37*BJ37*BI37),(I37*K37+L37+M37+N37)*(1+O37)+(O37*BJ37)))</f>
        <v>0.12429999999999999</v>
      </c>
      <c r="Q37" s="216"/>
      <c r="R37" s="216"/>
      <c r="S37" s="215"/>
      <c r="T37" s="352"/>
      <c r="U37" s="341"/>
      <c r="V37" s="220"/>
      <c r="W37" s="341"/>
      <c r="Y37" s="576"/>
      <c r="Z37" s="341"/>
      <c r="AA37" s="220"/>
      <c r="AB37" s="341"/>
      <c r="AD37" s="576"/>
      <c r="AE37" s="341"/>
      <c r="AF37" s="220"/>
      <c r="AG37" s="341"/>
      <c r="AI37" s="576">
        <v>1</v>
      </c>
      <c r="AJ37" s="341">
        <f t="shared" si="20"/>
        <v>0.12429999999999999</v>
      </c>
      <c r="AK37" s="220"/>
      <c r="AL37" s="341">
        <f t="shared" si="7"/>
        <v>0</v>
      </c>
      <c r="AN37" s="576"/>
      <c r="AO37" s="341">
        <f t="shared" si="21"/>
        <v>0</v>
      </c>
      <c r="AP37" s="220"/>
      <c r="AQ37" s="341">
        <f t="shared" si="9"/>
        <v>0</v>
      </c>
      <c r="AS37" s="576"/>
      <c r="AT37" s="341">
        <f t="shared" si="22"/>
        <v>0</v>
      </c>
      <c r="AU37" s="220"/>
      <c r="AV37" s="341">
        <f t="shared" si="10"/>
        <v>0</v>
      </c>
      <c r="AX37" s="576">
        <v>1</v>
      </c>
      <c r="AY37" s="341">
        <f t="shared" si="23"/>
        <v>0.12429999999999999</v>
      </c>
      <c r="AZ37" s="220">
        <v>1.4999999999999999E-2</v>
      </c>
      <c r="BA37" s="341">
        <f t="shared" si="37"/>
        <v>1.8928934010152203E-3</v>
      </c>
      <c r="BC37" s="576"/>
      <c r="BD37" s="341">
        <f t="shared" si="24"/>
        <v>0</v>
      </c>
      <c r="BE37" s="220"/>
      <c r="BF37" s="341">
        <f t="shared" si="13"/>
        <v>0</v>
      </c>
      <c r="BH37" s="335"/>
      <c r="BI37" s="350"/>
      <c r="BJ37" s="351"/>
      <c r="BK37" s="561"/>
      <c r="BL37" s="576"/>
      <c r="BM37" s="341">
        <f t="shared" si="25"/>
        <v>0</v>
      </c>
      <c r="BN37" s="220"/>
      <c r="BO37" s="341">
        <f t="shared" si="14"/>
        <v>0</v>
      </c>
      <c r="BP37" s="343"/>
    </row>
    <row r="38" spans="2:68" s="143" customFormat="1" ht="26.1" customHeight="1">
      <c r="B38" s="847" t="s">
        <v>5261</v>
      </c>
      <c r="C38" s="758" t="s">
        <v>5326</v>
      </c>
      <c r="D38" s="758" t="s">
        <v>5246</v>
      </c>
      <c r="E38" s="492"/>
      <c r="F38" s="492"/>
      <c r="G38" s="200" t="s">
        <v>4747</v>
      </c>
      <c r="H38" s="573" t="s">
        <v>164</v>
      </c>
      <c r="I38" s="781">
        <v>0.15490000000000001</v>
      </c>
      <c r="J38" s="573" t="s">
        <v>164</v>
      </c>
      <c r="K38" s="575">
        <v>1</v>
      </c>
      <c r="L38" s="575"/>
      <c r="M38" s="575"/>
      <c r="N38" s="575"/>
      <c r="O38" s="496">
        <v>0</v>
      </c>
      <c r="P38" s="783">
        <f>IF(G38=(Prämie),I38*K38,IF(G38='Assumptions sheet'!$W$9,(I38*K38+L38+M38+N38)*(1+O38)+(O38*BJ38*BI38),(I38*K38+L38+M38+N38)*(1+O38)+(O38*BJ38)))</f>
        <v>0.15490000000000001</v>
      </c>
      <c r="Q38" s="216"/>
      <c r="R38" s="216"/>
      <c r="S38" s="215"/>
      <c r="T38" s="352"/>
      <c r="U38" s="341"/>
      <c r="V38" s="220"/>
      <c r="W38" s="341"/>
      <c r="Y38" s="576"/>
      <c r="Z38" s="341"/>
      <c r="AA38" s="220"/>
      <c r="AB38" s="341"/>
      <c r="AD38" s="576"/>
      <c r="AE38" s="341"/>
      <c r="AF38" s="220"/>
      <c r="AG38" s="341"/>
      <c r="AI38" s="576"/>
      <c r="AJ38" s="341"/>
      <c r="AK38" s="220"/>
      <c r="AL38" s="341"/>
      <c r="AN38" s="576">
        <v>1</v>
      </c>
      <c r="AO38" s="341">
        <f t="shared" si="21"/>
        <v>0.15490000000000001</v>
      </c>
      <c r="AP38" s="220"/>
      <c r="AQ38" s="341">
        <f t="shared" si="9"/>
        <v>0</v>
      </c>
      <c r="AS38" s="576"/>
      <c r="AT38" s="341">
        <f t="shared" si="22"/>
        <v>0</v>
      </c>
      <c r="AU38" s="220"/>
      <c r="AV38" s="341">
        <f t="shared" si="10"/>
        <v>0</v>
      </c>
      <c r="AX38" s="576"/>
      <c r="AY38" s="341">
        <f t="shared" si="23"/>
        <v>0</v>
      </c>
      <c r="AZ38" s="220"/>
      <c r="BA38" s="341"/>
      <c r="BC38" s="576">
        <v>1</v>
      </c>
      <c r="BD38" s="341">
        <f t="shared" si="24"/>
        <v>0.15490000000000001</v>
      </c>
      <c r="BE38" s="220">
        <v>1.4999999999999999E-2</v>
      </c>
      <c r="BF38" s="341">
        <f t="shared" si="13"/>
        <v>2.3588832487309547E-3</v>
      </c>
      <c r="BH38" s="335"/>
      <c r="BI38" s="350"/>
      <c r="BJ38" s="351"/>
      <c r="BK38" s="561"/>
      <c r="BL38" s="576"/>
      <c r="BM38" s="341">
        <f t="shared" si="25"/>
        <v>0</v>
      </c>
      <c r="BN38" s="220"/>
      <c r="BO38" s="341">
        <f t="shared" si="14"/>
        <v>0</v>
      </c>
      <c r="BP38" s="343"/>
    </row>
    <row r="39" spans="2:68" s="143" customFormat="1" ht="26.1" customHeight="1">
      <c r="B39" s="847" t="s">
        <v>5261</v>
      </c>
      <c r="C39" s="758" t="s">
        <v>5326</v>
      </c>
      <c r="D39" s="758" t="s">
        <v>5247</v>
      </c>
      <c r="E39" s="492"/>
      <c r="F39" s="492"/>
      <c r="G39" s="200" t="s">
        <v>4747</v>
      </c>
      <c r="H39" s="573" t="s">
        <v>164</v>
      </c>
      <c r="I39" s="781">
        <v>0.4022</v>
      </c>
      <c r="J39" s="573" t="s">
        <v>164</v>
      </c>
      <c r="K39" s="575">
        <v>1</v>
      </c>
      <c r="L39" s="575"/>
      <c r="M39" s="575"/>
      <c r="N39" s="575"/>
      <c r="O39" s="496">
        <v>0</v>
      </c>
      <c r="P39" s="783">
        <f>IF(G39=(Prämie),I39*K39,IF(G39='Assumptions sheet'!$W$9,(I39*K39+L39+M39+N39)*(1+O39)+(O39*BJ39*BI39),(I39*K39+L39+M39+N39)*(1+O39)+(O39*BJ39)))</f>
        <v>0.4022</v>
      </c>
      <c r="Q39" s="216"/>
      <c r="R39" s="216"/>
      <c r="S39" s="215"/>
      <c r="T39" s="352"/>
      <c r="U39" s="341"/>
      <c r="V39" s="220"/>
      <c r="W39" s="341"/>
      <c r="Y39" s="576"/>
      <c r="Z39" s="341"/>
      <c r="AA39" s="220"/>
      <c r="AB39" s="341"/>
      <c r="AD39" s="576"/>
      <c r="AE39" s="341"/>
      <c r="AF39" s="220"/>
      <c r="AG39" s="341"/>
      <c r="AI39" s="576"/>
      <c r="AJ39" s="341"/>
      <c r="AK39" s="220"/>
      <c r="AL39" s="341"/>
      <c r="AN39" s="576"/>
      <c r="AO39" s="341"/>
      <c r="AP39" s="220"/>
      <c r="AQ39" s="341"/>
      <c r="AS39" s="576">
        <v>1</v>
      </c>
      <c r="AT39" s="341">
        <f t="shared" si="22"/>
        <v>0.4022</v>
      </c>
      <c r="AU39" s="220"/>
      <c r="AV39" s="341">
        <f t="shared" si="10"/>
        <v>0</v>
      </c>
      <c r="AX39" s="576"/>
      <c r="AY39" s="341">
        <f t="shared" si="23"/>
        <v>0</v>
      </c>
      <c r="AZ39" s="220"/>
      <c r="BA39" s="341"/>
      <c r="BC39" s="576"/>
      <c r="BD39" s="341">
        <f t="shared" si="24"/>
        <v>0</v>
      </c>
      <c r="BE39" s="220"/>
      <c r="BF39" s="341">
        <f t="shared" si="13"/>
        <v>0</v>
      </c>
      <c r="BH39" s="335"/>
      <c r="BI39" s="350"/>
      <c r="BJ39" s="351"/>
      <c r="BK39" s="561"/>
      <c r="BL39" s="576">
        <v>1</v>
      </c>
      <c r="BM39" s="341">
        <f t="shared" si="25"/>
        <v>0.4022</v>
      </c>
      <c r="BN39" s="220">
        <v>1.4999999999999999E-2</v>
      </c>
      <c r="BO39" s="341">
        <f t="shared" si="14"/>
        <v>6.1248730964466739E-3</v>
      </c>
      <c r="BP39" s="343"/>
    </row>
    <row r="40" spans="2:68" s="143" customFormat="1" ht="26.1" customHeight="1">
      <c r="B40" s="197"/>
      <c r="C40" s="770"/>
      <c r="D40" s="758"/>
      <c r="E40" s="369"/>
      <c r="F40" s="369"/>
      <c r="G40" s="373"/>
      <c r="H40" s="370"/>
      <c r="I40" s="781"/>
      <c r="J40" s="573"/>
      <c r="K40" s="372"/>
      <c r="L40" s="372"/>
      <c r="M40" s="372"/>
      <c r="N40" s="372"/>
      <c r="O40" s="496">
        <v>0</v>
      </c>
      <c r="P40" s="783"/>
      <c r="Q40" s="352"/>
      <c r="R40" s="352"/>
      <c r="S40" s="361"/>
      <c r="T40" s="352"/>
      <c r="U40" s="341">
        <f t="shared" si="15"/>
        <v>0</v>
      </c>
      <c r="V40" s="354"/>
      <c r="W40" s="341">
        <f t="shared" si="16"/>
        <v>0</v>
      </c>
      <c r="Y40" s="576"/>
      <c r="Z40" s="341">
        <f t="shared" si="17"/>
        <v>0</v>
      </c>
      <c r="AA40" s="354"/>
      <c r="AB40" s="341">
        <f t="shared" si="18"/>
        <v>0</v>
      </c>
      <c r="AD40" s="576"/>
      <c r="AE40" s="341">
        <f t="shared" si="19"/>
        <v>0</v>
      </c>
      <c r="AF40" s="354"/>
      <c r="AG40" s="341">
        <f t="shared" si="5"/>
        <v>0</v>
      </c>
      <c r="AI40" s="576"/>
      <c r="AJ40" s="341">
        <f t="shared" si="20"/>
        <v>0</v>
      </c>
      <c r="AK40" s="354"/>
      <c r="AL40" s="341">
        <f t="shared" si="7"/>
        <v>0</v>
      </c>
      <c r="AN40" s="576"/>
      <c r="AO40" s="341">
        <f t="shared" si="21"/>
        <v>0</v>
      </c>
      <c r="AP40" s="354"/>
      <c r="AQ40" s="341">
        <f t="shared" si="9"/>
        <v>0</v>
      </c>
      <c r="AS40" s="576"/>
      <c r="AT40" s="341">
        <f t="shared" si="22"/>
        <v>0</v>
      </c>
      <c r="AU40" s="354"/>
      <c r="AV40" s="341">
        <f t="shared" si="10"/>
        <v>0</v>
      </c>
      <c r="AX40" s="576"/>
      <c r="AY40" s="341">
        <f t="shared" si="23"/>
        <v>0</v>
      </c>
      <c r="AZ40" s="354"/>
      <c r="BA40" s="341">
        <f t="shared" si="37"/>
        <v>0</v>
      </c>
      <c r="BC40" s="576"/>
      <c r="BD40" s="341">
        <f t="shared" si="24"/>
        <v>0</v>
      </c>
      <c r="BE40" s="354"/>
      <c r="BF40" s="341">
        <f t="shared" si="13"/>
        <v>0</v>
      </c>
      <c r="BH40" s="335"/>
      <c r="BI40" s="350"/>
      <c r="BJ40" s="351"/>
      <c r="BK40" s="561">
        <f t="shared" si="36"/>
        <v>0</v>
      </c>
      <c r="BL40" s="576"/>
      <c r="BM40" s="341">
        <f t="shared" si="25"/>
        <v>0</v>
      </c>
      <c r="BN40" s="354"/>
      <c r="BO40" s="341">
        <f t="shared" si="14"/>
        <v>0</v>
      </c>
      <c r="BP40" s="343"/>
    </row>
    <row r="41" spans="2:68" s="143" customFormat="1" ht="26.1" customHeight="1">
      <c r="B41" s="845" t="s">
        <v>5262</v>
      </c>
      <c r="C41" s="758" t="s">
        <v>5248</v>
      </c>
      <c r="D41" s="758"/>
      <c r="E41" s="199"/>
      <c r="F41" s="199"/>
      <c r="G41" s="200" t="s">
        <v>4747</v>
      </c>
      <c r="H41" s="573" t="s">
        <v>164</v>
      </c>
      <c r="I41" s="781">
        <v>2.0341</v>
      </c>
      <c r="J41" s="573" t="s">
        <v>164</v>
      </c>
      <c r="K41" s="575">
        <v>1</v>
      </c>
      <c r="L41" s="202"/>
      <c r="M41" s="202">
        <v>3.8100000000000002E-2</v>
      </c>
      <c r="N41" s="202"/>
      <c r="O41" s="496">
        <v>0</v>
      </c>
      <c r="P41" s="783">
        <f>IF(G41=(Prämie),I41*K41,IF(G41='Assumptions sheet'!$W$9,(I41*K41+L41+M41+N41)*(1+O41)+(O41*BJ41*BI41),(I41*K41+L41+M41+N41)*(1+O41)+(O41*BJ41)))</f>
        <v>2.0722</v>
      </c>
      <c r="Q41" s="213"/>
      <c r="R41" s="214"/>
      <c r="S41" s="215"/>
      <c r="T41" s="216">
        <v>1</v>
      </c>
      <c r="U41" s="341">
        <f t="shared" si="15"/>
        <v>2.0722</v>
      </c>
      <c r="V41" s="220">
        <v>2E-3</v>
      </c>
      <c r="W41" s="341">
        <f t="shared" si="16"/>
        <v>4.1527054108214173E-3</v>
      </c>
      <c r="Y41" s="213">
        <v>1</v>
      </c>
      <c r="Z41" s="341">
        <f t="shared" si="17"/>
        <v>2.0722</v>
      </c>
      <c r="AA41" s="220">
        <v>2E-3</v>
      </c>
      <c r="AB41" s="341">
        <f t="shared" si="18"/>
        <v>4.1527054108214173E-3</v>
      </c>
      <c r="AD41" s="213">
        <v>1</v>
      </c>
      <c r="AE41" s="341">
        <f t="shared" si="19"/>
        <v>2.0722</v>
      </c>
      <c r="AF41" s="220">
        <v>2E-3</v>
      </c>
      <c r="AG41" s="341">
        <f t="shared" si="5"/>
        <v>4.1527054108214173E-3</v>
      </c>
      <c r="AI41" s="213">
        <v>1</v>
      </c>
      <c r="AJ41" s="341">
        <f t="shared" si="20"/>
        <v>2.0722</v>
      </c>
      <c r="AK41" s="220">
        <v>2E-3</v>
      </c>
      <c r="AL41" s="341">
        <f t="shared" si="7"/>
        <v>4.1527054108214173E-3</v>
      </c>
      <c r="AN41" s="213">
        <v>1</v>
      </c>
      <c r="AO41" s="341">
        <f t="shared" si="21"/>
        <v>2.0722</v>
      </c>
      <c r="AP41" s="220">
        <v>2E-3</v>
      </c>
      <c r="AQ41" s="341">
        <f t="shared" si="9"/>
        <v>4.1527054108214173E-3</v>
      </c>
      <c r="AS41" s="213">
        <v>1</v>
      </c>
      <c r="AT41" s="341">
        <f t="shared" si="22"/>
        <v>2.0722</v>
      </c>
      <c r="AU41" s="220">
        <v>2E-3</v>
      </c>
      <c r="AV41" s="341">
        <f t="shared" si="10"/>
        <v>4.1527054108214173E-3</v>
      </c>
      <c r="AX41" s="213">
        <v>1</v>
      </c>
      <c r="AY41" s="341">
        <f t="shared" si="23"/>
        <v>2.0722</v>
      </c>
      <c r="AZ41" s="220">
        <v>2E-3</v>
      </c>
      <c r="BA41" s="341">
        <f t="shared" si="37"/>
        <v>4.1527054108214173E-3</v>
      </c>
      <c r="BC41" s="213">
        <v>1</v>
      </c>
      <c r="BD41" s="341">
        <f t="shared" si="24"/>
        <v>2.0722</v>
      </c>
      <c r="BE41" s="220">
        <v>2E-3</v>
      </c>
      <c r="BF41" s="341">
        <f t="shared" si="13"/>
        <v>4.1527054108214173E-3</v>
      </c>
      <c r="BH41" s="335"/>
      <c r="BI41" s="350"/>
      <c r="BJ41" s="223"/>
      <c r="BK41" s="561">
        <f t="shared" si="36"/>
        <v>0</v>
      </c>
      <c r="BL41" s="213">
        <v>1</v>
      </c>
      <c r="BM41" s="341">
        <f t="shared" si="25"/>
        <v>2.0722</v>
      </c>
      <c r="BN41" s="220">
        <v>2E-3</v>
      </c>
      <c r="BO41" s="341">
        <f t="shared" si="14"/>
        <v>4.1527054108214173E-3</v>
      </c>
      <c r="BP41" s="343"/>
    </row>
    <row r="42" spans="2:68" s="143" customFormat="1" ht="26.1" customHeight="1">
      <c r="B42" s="845" t="s">
        <v>5262</v>
      </c>
      <c r="C42" s="758" t="s">
        <v>5249</v>
      </c>
      <c r="D42" s="758"/>
      <c r="E42" s="199"/>
      <c r="F42" s="199"/>
      <c r="G42" s="200" t="s">
        <v>4747</v>
      </c>
      <c r="H42" s="573" t="s">
        <v>164</v>
      </c>
      <c r="I42" s="781">
        <v>4.2099999999999999E-2</v>
      </c>
      <c r="J42" s="573" t="s">
        <v>164</v>
      </c>
      <c r="K42" s="575">
        <v>1</v>
      </c>
      <c r="L42" s="202"/>
      <c r="M42" s="202">
        <v>2.9999999999999997E-4</v>
      </c>
      <c r="N42" s="202"/>
      <c r="O42" s="496">
        <v>0</v>
      </c>
      <c r="P42" s="783">
        <f>IF(G42=(Prämie),I42*K42,IF(G42='Assumptions sheet'!$W$9,(I42*K42+L42+M42+N42)*(1+O42)+(O42*BJ42*BI42),(I42*K42+L42+M42+N42)*(1+O42)+(O42*BJ42)))</f>
        <v>4.24E-2</v>
      </c>
      <c r="Q42" s="213"/>
      <c r="R42" s="214"/>
      <c r="S42" s="215"/>
      <c r="T42" s="216">
        <v>2</v>
      </c>
      <c r="U42" s="341">
        <f t="shared" si="15"/>
        <v>8.48E-2</v>
      </c>
      <c r="V42" s="220">
        <v>2E-3</v>
      </c>
      <c r="W42" s="341">
        <f t="shared" si="16"/>
        <v>1.6993987975950979E-4</v>
      </c>
      <c r="Y42" s="213">
        <v>2</v>
      </c>
      <c r="Z42" s="341">
        <f t="shared" si="17"/>
        <v>8.48E-2</v>
      </c>
      <c r="AA42" s="220">
        <v>2E-3</v>
      </c>
      <c r="AB42" s="341">
        <f t="shared" si="18"/>
        <v>1.6993987975950979E-4</v>
      </c>
      <c r="AD42" s="213">
        <v>2</v>
      </c>
      <c r="AE42" s="341">
        <f t="shared" si="19"/>
        <v>8.48E-2</v>
      </c>
      <c r="AF42" s="220">
        <v>2E-3</v>
      </c>
      <c r="AG42" s="341">
        <f t="shared" si="5"/>
        <v>1.6993987975950979E-4</v>
      </c>
      <c r="AI42" s="213">
        <v>2</v>
      </c>
      <c r="AJ42" s="341">
        <f t="shared" si="20"/>
        <v>8.48E-2</v>
      </c>
      <c r="AK42" s="220">
        <v>2E-3</v>
      </c>
      <c r="AL42" s="341">
        <f t="shared" si="7"/>
        <v>1.6993987975950979E-4</v>
      </c>
      <c r="AN42" s="213">
        <v>2</v>
      </c>
      <c r="AO42" s="341">
        <f t="shared" si="21"/>
        <v>8.48E-2</v>
      </c>
      <c r="AP42" s="220">
        <v>2E-3</v>
      </c>
      <c r="AQ42" s="341">
        <f t="shared" si="9"/>
        <v>1.6993987975950979E-4</v>
      </c>
      <c r="AS42" s="213">
        <v>2</v>
      </c>
      <c r="AT42" s="341">
        <f t="shared" si="22"/>
        <v>8.48E-2</v>
      </c>
      <c r="AU42" s="220">
        <v>2E-3</v>
      </c>
      <c r="AV42" s="341">
        <f t="shared" si="10"/>
        <v>1.6993987975950979E-4</v>
      </c>
      <c r="AX42" s="213">
        <v>2</v>
      </c>
      <c r="AY42" s="341">
        <f t="shared" si="23"/>
        <v>8.48E-2</v>
      </c>
      <c r="AZ42" s="220">
        <v>2E-3</v>
      </c>
      <c r="BA42" s="341">
        <f t="shared" si="37"/>
        <v>1.6993987975950979E-4</v>
      </c>
      <c r="BC42" s="213">
        <v>2</v>
      </c>
      <c r="BD42" s="341">
        <f t="shared" si="24"/>
        <v>8.48E-2</v>
      </c>
      <c r="BE42" s="220">
        <v>2E-3</v>
      </c>
      <c r="BF42" s="341">
        <f t="shared" si="13"/>
        <v>1.6993987975950979E-4</v>
      </c>
      <c r="BH42" s="335"/>
      <c r="BI42" s="350"/>
      <c r="BJ42" s="223"/>
      <c r="BK42" s="561">
        <f t="shared" si="36"/>
        <v>0</v>
      </c>
      <c r="BL42" s="213">
        <v>2</v>
      </c>
      <c r="BM42" s="341">
        <f t="shared" si="25"/>
        <v>8.48E-2</v>
      </c>
      <c r="BN42" s="220">
        <v>2E-3</v>
      </c>
      <c r="BO42" s="341">
        <f t="shared" si="14"/>
        <v>1.6993987975950979E-4</v>
      </c>
      <c r="BP42" s="343"/>
    </row>
    <row r="43" spans="2:68" s="143" customFormat="1" ht="26.1" customHeight="1">
      <c r="B43" s="845" t="s">
        <v>5262</v>
      </c>
      <c r="C43" s="758" t="s">
        <v>5250</v>
      </c>
      <c r="D43" s="758" t="s">
        <v>4596</v>
      </c>
      <c r="E43" s="199"/>
      <c r="F43" s="199"/>
      <c r="G43" s="200" t="s">
        <v>4747</v>
      </c>
      <c r="H43" s="573" t="s">
        <v>164</v>
      </c>
      <c r="I43" s="781">
        <v>1.0129999999999999</v>
      </c>
      <c r="J43" s="573" t="s">
        <v>164</v>
      </c>
      <c r="K43" s="575">
        <v>1</v>
      </c>
      <c r="L43" s="202"/>
      <c r="M43" s="202">
        <v>2.5600000000000001E-2</v>
      </c>
      <c r="N43" s="202"/>
      <c r="O43" s="496">
        <v>0</v>
      </c>
      <c r="P43" s="783">
        <f>IF(G43=(Prämie),I43*K43,IF(G43='Assumptions sheet'!$W$9,(I43*K43+L43+M43+N43)*(1+O43)+(O43*BJ43*BI43),(I43*K43+L43+M43+N43)*(1+O43)+(O43*BJ43)))</f>
        <v>1.0386</v>
      </c>
      <c r="Q43" s="213"/>
      <c r="R43" s="214"/>
      <c r="S43" s="215"/>
      <c r="T43" s="216">
        <v>1</v>
      </c>
      <c r="U43" s="341">
        <f t="shared" si="15"/>
        <v>1.0386</v>
      </c>
      <c r="V43" s="220">
        <v>2E-3</v>
      </c>
      <c r="W43" s="341">
        <f t="shared" si="16"/>
        <v>2.0813627254507886E-3</v>
      </c>
      <c r="Y43" s="213">
        <v>1</v>
      </c>
      <c r="Z43" s="341">
        <f t="shared" si="17"/>
        <v>1.0386</v>
      </c>
      <c r="AA43" s="220">
        <v>2E-3</v>
      </c>
      <c r="AB43" s="341">
        <f t="shared" si="18"/>
        <v>2.0813627254507886E-3</v>
      </c>
      <c r="AD43" s="213">
        <v>1</v>
      </c>
      <c r="AE43" s="341">
        <f t="shared" si="19"/>
        <v>1.0386</v>
      </c>
      <c r="AF43" s="220">
        <v>2E-3</v>
      </c>
      <c r="AG43" s="341">
        <f t="shared" si="5"/>
        <v>2.0813627254507886E-3</v>
      </c>
      <c r="AI43" s="213"/>
      <c r="AJ43" s="341">
        <f t="shared" si="20"/>
        <v>0</v>
      </c>
      <c r="AK43" s="220">
        <v>2E-3</v>
      </c>
      <c r="AL43" s="341">
        <f t="shared" si="7"/>
        <v>0</v>
      </c>
      <c r="AN43" s="213"/>
      <c r="AO43" s="341">
        <f t="shared" si="21"/>
        <v>0</v>
      </c>
      <c r="AP43" s="220">
        <v>2E-3</v>
      </c>
      <c r="AQ43" s="341">
        <f t="shared" si="9"/>
        <v>0</v>
      </c>
      <c r="AS43" s="213"/>
      <c r="AT43" s="341">
        <f t="shared" si="22"/>
        <v>0</v>
      </c>
      <c r="AU43" s="220">
        <v>2E-3</v>
      </c>
      <c r="AV43" s="341">
        <f t="shared" si="10"/>
        <v>0</v>
      </c>
      <c r="AX43" s="213"/>
      <c r="AY43" s="341">
        <f t="shared" si="23"/>
        <v>0</v>
      </c>
      <c r="AZ43" s="220">
        <v>2E-3</v>
      </c>
      <c r="BA43" s="341">
        <f t="shared" si="37"/>
        <v>0</v>
      </c>
      <c r="BC43" s="213"/>
      <c r="BD43" s="341">
        <f t="shared" si="24"/>
        <v>0</v>
      </c>
      <c r="BE43" s="220">
        <v>2E-3</v>
      </c>
      <c r="BF43" s="341">
        <f t="shared" si="13"/>
        <v>0</v>
      </c>
      <c r="BH43" s="335"/>
      <c r="BI43" s="350"/>
      <c r="BJ43" s="223"/>
      <c r="BK43" s="561">
        <f t="shared" si="36"/>
        <v>0</v>
      </c>
      <c r="BL43" s="213"/>
      <c r="BM43" s="341">
        <f t="shared" si="25"/>
        <v>0</v>
      </c>
      <c r="BN43" s="220">
        <v>2E-3</v>
      </c>
      <c r="BO43" s="341">
        <f t="shared" si="14"/>
        <v>0</v>
      </c>
      <c r="BP43" s="343"/>
    </row>
    <row r="44" spans="2:68" s="143" customFormat="1" ht="26.1" customHeight="1">
      <c r="B44" s="845" t="s">
        <v>5262</v>
      </c>
      <c r="C44" s="758" t="s">
        <v>5250</v>
      </c>
      <c r="D44" s="758" t="s">
        <v>3621</v>
      </c>
      <c r="E44" s="199"/>
      <c r="F44" s="199"/>
      <c r="G44" s="200" t="s">
        <v>4747</v>
      </c>
      <c r="H44" s="573" t="s">
        <v>164</v>
      </c>
      <c r="I44" s="781">
        <v>0.84009999999999996</v>
      </c>
      <c r="J44" s="573" t="s">
        <v>164</v>
      </c>
      <c r="K44" s="575">
        <v>1</v>
      </c>
      <c r="L44" s="202"/>
      <c r="M44" s="202">
        <v>2.5600000000000001E-2</v>
      </c>
      <c r="N44" s="202"/>
      <c r="O44" s="496">
        <v>0</v>
      </c>
      <c r="P44" s="783">
        <f>IF(G44=(Prämie),I44*K44,IF(G44='Assumptions sheet'!$W$9,(I44*K44+L44+M44+N44)*(1+O44)+(O44*BJ44*BI44),(I44*K44+L44+M44+N44)*(1+O44)+(O44*BJ44)))</f>
        <v>0.86569999999999991</v>
      </c>
      <c r="Q44" s="213"/>
      <c r="R44" s="214"/>
      <c r="S44" s="215"/>
      <c r="T44" s="216"/>
      <c r="U44" s="341">
        <f t="shared" si="15"/>
        <v>0</v>
      </c>
      <c r="V44" s="220">
        <v>2E-3</v>
      </c>
      <c r="W44" s="341">
        <f t="shared" si="16"/>
        <v>0</v>
      </c>
      <c r="Y44" s="213"/>
      <c r="Z44" s="341">
        <f t="shared" si="17"/>
        <v>0</v>
      </c>
      <c r="AA44" s="220">
        <v>2E-3</v>
      </c>
      <c r="AB44" s="341">
        <f t="shared" si="18"/>
        <v>0</v>
      </c>
      <c r="AD44" s="213"/>
      <c r="AE44" s="341">
        <f t="shared" si="19"/>
        <v>0</v>
      </c>
      <c r="AF44" s="220">
        <v>2E-3</v>
      </c>
      <c r="AG44" s="341">
        <f t="shared" si="5"/>
        <v>0</v>
      </c>
      <c r="AI44" s="213">
        <v>1</v>
      </c>
      <c r="AJ44" s="341">
        <f t="shared" si="20"/>
        <v>0.86569999999999991</v>
      </c>
      <c r="AK44" s="220">
        <v>2E-3</v>
      </c>
      <c r="AL44" s="341">
        <f t="shared" si="7"/>
        <v>1.7348697394788633E-3</v>
      </c>
      <c r="AN44" s="213">
        <v>1</v>
      </c>
      <c r="AO44" s="341">
        <f t="shared" si="21"/>
        <v>0.86569999999999991</v>
      </c>
      <c r="AP44" s="220">
        <v>2E-3</v>
      </c>
      <c r="AQ44" s="341">
        <f t="shared" si="9"/>
        <v>1.7348697394788633E-3</v>
      </c>
      <c r="AS44" s="213">
        <v>1</v>
      </c>
      <c r="AT44" s="341">
        <f t="shared" si="22"/>
        <v>0.86569999999999991</v>
      </c>
      <c r="AU44" s="220">
        <v>2E-3</v>
      </c>
      <c r="AV44" s="341">
        <f t="shared" si="10"/>
        <v>1.7348697394788633E-3</v>
      </c>
      <c r="AX44" s="213">
        <v>1</v>
      </c>
      <c r="AY44" s="341">
        <f t="shared" si="23"/>
        <v>0.86569999999999991</v>
      </c>
      <c r="AZ44" s="220">
        <v>2E-3</v>
      </c>
      <c r="BA44" s="341">
        <f t="shared" si="37"/>
        <v>1.7348697394788633E-3</v>
      </c>
      <c r="BC44" s="213">
        <v>1</v>
      </c>
      <c r="BD44" s="341">
        <f t="shared" si="24"/>
        <v>0.86569999999999991</v>
      </c>
      <c r="BE44" s="220">
        <v>2E-3</v>
      </c>
      <c r="BF44" s="341">
        <f t="shared" si="13"/>
        <v>1.7348697394788633E-3</v>
      </c>
      <c r="BH44" s="335"/>
      <c r="BI44" s="350"/>
      <c r="BJ44" s="223"/>
      <c r="BK44" s="561"/>
      <c r="BL44" s="213">
        <v>1</v>
      </c>
      <c r="BM44" s="341">
        <f t="shared" si="25"/>
        <v>0.86569999999999991</v>
      </c>
      <c r="BN44" s="220">
        <v>2E-3</v>
      </c>
      <c r="BO44" s="341">
        <f t="shared" si="14"/>
        <v>1.7348697394788633E-3</v>
      </c>
      <c r="BP44" s="343"/>
    </row>
    <row r="45" spans="2:68" s="143" customFormat="1" ht="26.1" customHeight="1">
      <c r="B45" s="845" t="s">
        <v>5262</v>
      </c>
      <c r="C45" s="758" t="s">
        <v>5251</v>
      </c>
      <c r="D45" s="758" t="s">
        <v>5252</v>
      </c>
      <c r="E45" s="199"/>
      <c r="F45" s="199"/>
      <c r="G45" s="200" t="s">
        <v>4747</v>
      </c>
      <c r="H45" s="573" t="s">
        <v>164</v>
      </c>
      <c r="I45" s="781">
        <v>0.51359999999999995</v>
      </c>
      <c r="J45" s="573" t="s">
        <v>164</v>
      </c>
      <c r="K45" s="575">
        <v>1</v>
      </c>
      <c r="L45" s="202"/>
      <c r="M45" s="202">
        <v>6.3399999999999998E-2</v>
      </c>
      <c r="N45" s="202"/>
      <c r="O45" s="496">
        <v>0</v>
      </c>
      <c r="P45" s="783">
        <f>IF(G45=(Prämie),I45*K45,IF(G45='Assumptions sheet'!$W$9,(I45*K45+L45+M45+N45)*(1+O45)+(O45*BJ45*BI45),(I45*K45+L45+M45+N45)*(1+O45)+(O45*BJ45)))</f>
        <v>0.57699999999999996</v>
      </c>
      <c r="Q45" s="213"/>
      <c r="R45" s="214"/>
      <c r="S45" s="215"/>
      <c r="T45" s="216">
        <v>1</v>
      </c>
      <c r="U45" s="341">
        <f t="shared" si="15"/>
        <v>0.57699999999999996</v>
      </c>
      <c r="V45" s="220">
        <v>2E-3</v>
      </c>
      <c r="W45" s="341">
        <f t="shared" si="16"/>
        <v>1.1563126252504381E-3</v>
      </c>
      <c r="Y45" s="213">
        <v>1</v>
      </c>
      <c r="Z45" s="341">
        <f t="shared" si="17"/>
        <v>0.57699999999999996</v>
      </c>
      <c r="AA45" s="220">
        <v>2E-3</v>
      </c>
      <c r="AB45" s="341">
        <f t="shared" si="18"/>
        <v>1.1563126252504381E-3</v>
      </c>
      <c r="AD45" s="213">
        <v>1</v>
      </c>
      <c r="AE45" s="341">
        <f t="shared" si="19"/>
        <v>0.57699999999999996</v>
      </c>
      <c r="AF45" s="220">
        <v>2E-3</v>
      </c>
      <c r="AG45" s="341">
        <f t="shared" si="5"/>
        <v>1.1563126252504381E-3</v>
      </c>
      <c r="AI45" s="213">
        <v>1</v>
      </c>
      <c r="AJ45" s="341">
        <f t="shared" si="20"/>
        <v>0.57699999999999996</v>
      </c>
      <c r="AK45" s="220">
        <v>2E-3</v>
      </c>
      <c r="AL45" s="341">
        <f t="shared" si="7"/>
        <v>1.1563126252504381E-3</v>
      </c>
      <c r="AN45" s="213">
        <v>1</v>
      </c>
      <c r="AO45" s="341">
        <f t="shared" si="21"/>
        <v>0.57699999999999996</v>
      </c>
      <c r="AP45" s="220">
        <v>2E-3</v>
      </c>
      <c r="AQ45" s="341">
        <f t="shared" si="9"/>
        <v>1.1563126252504381E-3</v>
      </c>
      <c r="AS45" s="213">
        <v>1</v>
      </c>
      <c r="AT45" s="341">
        <f t="shared" si="22"/>
        <v>0.57699999999999996</v>
      </c>
      <c r="AU45" s="220">
        <v>2E-3</v>
      </c>
      <c r="AV45" s="341">
        <f t="shared" si="10"/>
        <v>1.1563126252504381E-3</v>
      </c>
      <c r="AX45" s="213">
        <v>1</v>
      </c>
      <c r="AY45" s="341">
        <f t="shared" si="23"/>
        <v>0.57699999999999996</v>
      </c>
      <c r="AZ45" s="220">
        <v>2E-3</v>
      </c>
      <c r="BA45" s="341">
        <f t="shared" si="37"/>
        <v>1.1563126252504381E-3</v>
      </c>
      <c r="BC45" s="213">
        <v>1</v>
      </c>
      <c r="BD45" s="341">
        <f t="shared" si="24"/>
        <v>0.57699999999999996</v>
      </c>
      <c r="BE45" s="220">
        <v>2E-3</v>
      </c>
      <c r="BF45" s="341">
        <f t="shared" si="13"/>
        <v>1.1563126252504381E-3</v>
      </c>
      <c r="BH45" s="335"/>
      <c r="BI45" s="350"/>
      <c r="BJ45" s="223"/>
      <c r="BK45" s="561"/>
      <c r="BL45" s="213">
        <v>1</v>
      </c>
      <c r="BM45" s="341">
        <f t="shared" si="25"/>
        <v>0.57699999999999996</v>
      </c>
      <c r="BN45" s="220">
        <v>2E-3</v>
      </c>
      <c r="BO45" s="341">
        <f t="shared" si="14"/>
        <v>1.1563126252504381E-3</v>
      </c>
      <c r="BP45" s="343"/>
    </row>
    <row r="46" spans="2:68" s="143" customFormat="1" ht="26.1" customHeight="1">
      <c r="B46" s="845" t="s">
        <v>5262</v>
      </c>
      <c r="C46" s="758" t="s">
        <v>5251</v>
      </c>
      <c r="D46" s="758" t="s">
        <v>5253</v>
      </c>
      <c r="E46" s="199"/>
      <c r="F46" s="199"/>
      <c r="G46" s="200" t="s">
        <v>4747</v>
      </c>
      <c r="H46" s="573" t="s">
        <v>164</v>
      </c>
      <c r="I46" s="781">
        <v>0.51359999999999995</v>
      </c>
      <c r="J46" s="573" t="s">
        <v>164</v>
      </c>
      <c r="K46" s="575">
        <v>1</v>
      </c>
      <c r="L46" s="202"/>
      <c r="M46" s="202">
        <v>6.3399999999999998E-2</v>
      </c>
      <c r="N46" s="202"/>
      <c r="O46" s="496">
        <v>0</v>
      </c>
      <c r="P46" s="783">
        <f>IF(G46=(Prämie),I46*K46,IF(G46='Assumptions sheet'!$W$9,(I46*K46+L46+M46+N46)*(1+O46)+(O46*BJ46*BI46),(I46*K46+L46+M46+N46)*(1+O46)+(O46*BJ46)))</f>
        <v>0.57699999999999996</v>
      </c>
      <c r="Q46" s="213"/>
      <c r="R46" s="214"/>
      <c r="S46" s="215"/>
      <c r="T46" s="216">
        <v>1</v>
      </c>
      <c r="U46" s="341">
        <f t="shared" si="15"/>
        <v>0.57699999999999996</v>
      </c>
      <c r="V46" s="220">
        <v>2E-3</v>
      </c>
      <c r="W46" s="341">
        <f t="shared" si="16"/>
        <v>1.1563126252504381E-3</v>
      </c>
      <c r="Y46" s="213">
        <v>1</v>
      </c>
      <c r="Z46" s="341">
        <f t="shared" si="17"/>
        <v>0.57699999999999996</v>
      </c>
      <c r="AA46" s="220">
        <v>2E-3</v>
      </c>
      <c r="AB46" s="341">
        <f t="shared" si="18"/>
        <v>1.1563126252504381E-3</v>
      </c>
      <c r="AD46" s="213">
        <v>1</v>
      </c>
      <c r="AE46" s="341">
        <f t="shared" si="19"/>
        <v>0.57699999999999996</v>
      </c>
      <c r="AF46" s="220">
        <v>2E-3</v>
      </c>
      <c r="AG46" s="341">
        <f t="shared" si="5"/>
        <v>1.1563126252504381E-3</v>
      </c>
      <c r="AI46" s="213">
        <v>1</v>
      </c>
      <c r="AJ46" s="341">
        <f t="shared" si="20"/>
        <v>0.57699999999999996</v>
      </c>
      <c r="AK46" s="220">
        <v>2E-3</v>
      </c>
      <c r="AL46" s="341">
        <f t="shared" si="7"/>
        <v>1.1563126252504381E-3</v>
      </c>
      <c r="AN46" s="213">
        <v>1</v>
      </c>
      <c r="AO46" s="341">
        <f t="shared" si="21"/>
        <v>0.57699999999999996</v>
      </c>
      <c r="AP46" s="220">
        <v>2E-3</v>
      </c>
      <c r="AQ46" s="341">
        <f t="shared" si="9"/>
        <v>1.1563126252504381E-3</v>
      </c>
      <c r="AS46" s="213">
        <v>1</v>
      </c>
      <c r="AT46" s="341">
        <f t="shared" si="22"/>
        <v>0.57699999999999996</v>
      </c>
      <c r="AU46" s="220">
        <v>2E-3</v>
      </c>
      <c r="AV46" s="341">
        <f>IF(AG46=(Prämie), 0, AT46*(1/(1-AU46)-1))</f>
        <v>1.1563126252504381E-3</v>
      </c>
      <c r="AX46" s="213">
        <v>1</v>
      </c>
      <c r="AY46" s="341">
        <f t="shared" si="23"/>
        <v>0.57699999999999996</v>
      </c>
      <c r="AZ46" s="220">
        <v>2E-3</v>
      </c>
      <c r="BA46" s="341">
        <f t="shared" si="37"/>
        <v>1.1563126252504381E-3</v>
      </c>
      <c r="BC46" s="213">
        <v>1</v>
      </c>
      <c r="BD46" s="341">
        <f t="shared" si="24"/>
        <v>0.57699999999999996</v>
      </c>
      <c r="BE46" s="220">
        <v>2E-3</v>
      </c>
      <c r="BF46" s="341">
        <f t="shared" si="13"/>
        <v>1.1563126252504381E-3</v>
      </c>
      <c r="BH46" s="335"/>
      <c r="BI46" s="350"/>
      <c r="BJ46" s="223"/>
      <c r="BK46" s="561"/>
      <c r="BL46" s="213">
        <v>1</v>
      </c>
      <c r="BM46" s="341">
        <f t="shared" si="25"/>
        <v>0.57699999999999996</v>
      </c>
      <c r="BN46" s="220">
        <v>2E-3</v>
      </c>
      <c r="BO46" s="341">
        <f t="shared" si="14"/>
        <v>1.1563126252504381E-3</v>
      </c>
      <c r="BP46" s="343"/>
    </row>
    <row r="47" spans="2:68" s="143" customFormat="1" ht="26.1" customHeight="1">
      <c r="B47" s="845" t="s">
        <v>5262</v>
      </c>
      <c r="C47" s="758" t="s">
        <v>5254</v>
      </c>
      <c r="D47" s="758" t="s">
        <v>5255</v>
      </c>
      <c r="E47" s="199"/>
      <c r="F47" s="199"/>
      <c r="G47" s="200" t="s">
        <v>188</v>
      </c>
      <c r="H47" s="573" t="s">
        <v>164</v>
      </c>
      <c r="I47" s="781">
        <v>5.5999999999999999E-3</v>
      </c>
      <c r="J47" s="573" t="s">
        <v>164</v>
      </c>
      <c r="K47" s="575">
        <v>1</v>
      </c>
      <c r="L47" s="202"/>
      <c r="M47" s="202">
        <v>2.0000000000000001E-4</v>
      </c>
      <c r="N47" s="202"/>
      <c r="O47" s="496">
        <v>0</v>
      </c>
      <c r="P47" s="783">
        <f>IF(G47=(Prämie),I47*K47,IF(G47='Assumptions sheet'!$W$9,(I47*K47+L47+M47+N47)*(1+O47)+(O47*BJ47*BI47),(I47*K47+L47+M47+N47)*(1+O47)+(O47*BJ47)))</f>
        <v>5.7999999999999996E-3</v>
      </c>
      <c r="Q47" s="213">
        <v>1</v>
      </c>
      <c r="R47" s="214"/>
      <c r="S47" s="215"/>
      <c r="T47" s="216">
        <v>69</v>
      </c>
      <c r="U47" s="341">
        <f t="shared" si="15"/>
        <v>0.4002</v>
      </c>
      <c r="V47" s="220">
        <v>2E-3</v>
      </c>
      <c r="W47" s="341">
        <f t="shared" si="16"/>
        <v>8.0200400801598841E-4</v>
      </c>
      <c r="Y47" s="213">
        <v>69</v>
      </c>
      <c r="Z47" s="341">
        <f t="shared" si="17"/>
        <v>0.4002</v>
      </c>
      <c r="AA47" s="220">
        <v>2E-3</v>
      </c>
      <c r="AB47" s="341">
        <f t="shared" si="18"/>
        <v>8.0200400801598841E-4</v>
      </c>
      <c r="AD47" s="213">
        <v>69</v>
      </c>
      <c r="AE47" s="341">
        <f t="shared" si="19"/>
        <v>0.4002</v>
      </c>
      <c r="AF47" s="220">
        <v>2E-3</v>
      </c>
      <c r="AG47" s="341">
        <f t="shared" si="5"/>
        <v>8.0200400801598841E-4</v>
      </c>
      <c r="AI47" s="213">
        <v>67.3</v>
      </c>
      <c r="AJ47" s="341">
        <f t="shared" si="20"/>
        <v>0.39033999999999996</v>
      </c>
      <c r="AK47" s="220">
        <v>2E-3</v>
      </c>
      <c r="AL47" s="341">
        <f t="shared" si="7"/>
        <v>7.8224448897791325E-4</v>
      </c>
      <c r="AN47" s="213">
        <v>67.3</v>
      </c>
      <c r="AO47" s="341">
        <f t="shared" si="21"/>
        <v>0.39033999999999996</v>
      </c>
      <c r="AP47" s="220">
        <v>2E-3</v>
      </c>
      <c r="AQ47" s="341">
        <f t="shared" si="9"/>
        <v>7.8224448897791325E-4</v>
      </c>
      <c r="AS47" s="213">
        <v>67.3</v>
      </c>
      <c r="AT47" s="341">
        <f t="shared" si="22"/>
        <v>0.39033999999999996</v>
      </c>
      <c r="AU47" s="220">
        <v>2E-3</v>
      </c>
      <c r="AV47" s="341">
        <f>IF(AG47=(Prämie), 0, AT47*(1/(1-AU47)-1))</f>
        <v>7.8224448897791325E-4</v>
      </c>
      <c r="AX47" s="213">
        <v>67.3</v>
      </c>
      <c r="AY47" s="341">
        <f t="shared" si="23"/>
        <v>0.39033999999999996</v>
      </c>
      <c r="AZ47" s="220">
        <v>2E-3</v>
      </c>
      <c r="BA47" s="341">
        <f t="shared" si="37"/>
        <v>7.8224448897791325E-4</v>
      </c>
      <c r="BC47" s="213">
        <v>67.3</v>
      </c>
      <c r="BD47" s="341">
        <f t="shared" si="24"/>
        <v>0.39033999999999996</v>
      </c>
      <c r="BE47" s="220">
        <v>2E-3</v>
      </c>
      <c r="BF47" s="341">
        <f t="shared" si="13"/>
        <v>7.8224448897791325E-4</v>
      </c>
      <c r="BH47" s="335"/>
      <c r="BI47" s="350"/>
      <c r="BJ47" s="223"/>
      <c r="BK47" s="561"/>
      <c r="BL47" s="213">
        <v>67.3</v>
      </c>
      <c r="BM47" s="341">
        <f t="shared" si="25"/>
        <v>0.39033999999999996</v>
      </c>
      <c r="BN47" s="220">
        <v>2E-3</v>
      </c>
      <c r="BO47" s="341">
        <f t="shared" si="14"/>
        <v>7.8224448897791325E-4</v>
      </c>
      <c r="BP47" s="343"/>
    </row>
    <row r="48" spans="2:68" s="143" customFormat="1" ht="26.1" customHeight="1">
      <c r="B48" s="845" t="s">
        <v>5262</v>
      </c>
      <c r="C48" s="758" t="s">
        <v>5256</v>
      </c>
      <c r="D48" s="758" t="s">
        <v>4596</v>
      </c>
      <c r="E48" s="199"/>
      <c r="F48" s="199"/>
      <c r="G48" s="200" t="s">
        <v>4747</v>
      </c>
      <c r="H48" s="573" t="s">
        <v>164</v>
      </c>
      <c r="I48" s="781">
        <v>0.2046</v>
      </c>
      <c r="J48" s="573" t="s">
        <v>164</v>
      </c>
      <c r="K48" s="575">
        <v>1</v>
      </c>
      <c r="L48" s="202"/>
      <c r="M48" s="202">
        <v>0.03</v>
      </c>
      <c r="N48" s="202"/>
      <c r="O48" s="496">
        <v>0</v>
      </c>
      <c r="P48" s="783">
        <f>IF(G48=(Prämie),I48*K48,IF(G48='Assumptions sheet'!$W$9,(I48*K48+L48+M48+N48)*(1+O48)+(O48*BJ48*BI48),(I48*K48+L48+M48+N48)*(1+O48)+(O48*BJ48)))</f>
        <v>0.2346</v>
      </c>
      <c r="Q48" s="213"/>
      <c r="R48" s="214"/>
      <c r="S48" s="215"/>
      <c r="T48" s="216">
        <v>1</v>
      </c>
      <c r="U48" s="341">
        <f t="shared" si="15"/>
        <v>0.2346</v>
      </c>
      <c r="V48" s="220">
        <v>2E-3</v>
      </c>
      <c r="W48" s="341">
        <f t="shared" si="16"/>
        <v>4.7014028056109668E-4</v>
      </c>
      <c r="Y48" s="213">
        <v>1</v>
      </c>
      <c r="Z48" s="341">
        <f t="shared" si="17"/>
        <v>0.2346</v>
      </c>
      <c r="AA48" s="220">
        <v>2E-3</v>
      </c>
      <c r="AB48" s="341">
        <f t="shared" si="18"/>
        <v>4.7014028056109668E-4</v>
      </c>
      <c r="AD48" s="213">
        <v>1</v>
      </c>
      <c r="AE48" s="341">
        <f t="shared" si="19"/>
        <v>0.2346</v>
      </c>
      <c r="AF48" s="220">
        <v>2E-3</v>
      </c>
      <c r="AG48" s="341">
        <f t="shared" si="5"/>
        <v>4.7014028056109668E-4</v>
      </c>
      <c r="AI48" s="213"/>
      <c r="AJ48" s="341">
        <f t="shared" si="20"/>
        <v>0</v>
      </c>
      <c r="AK48" s="220">
        <v>2E-3</v>
      </c>
      <c r="AL48" s="341">
        <f t="shared" si="7"/>
        <v>0</v>
      </c>
      <c r="AN48" s="213"/>
      <c r="AO48" s="341">
        <f t="shared" si="21"/>
        <v>0</v>
      </c>
      <c r="AP48" s="220">
        <v>2E-3</v>
      </c>
      <c r="AQ48" s="341">
        <f t="shared" si="9"/>
        <v>0</v>
      </c>
      <c r="AS48" s="213"/>
      <c r="AT48" s="341">
        <f t="shared" si="22"/>
        <v>0</v>
      </c>
      <c r="AU48" s="220">
        <v>2E-3</v>
      </c>
      <c r="AV48" s="341">
        <f t="shared" si="10"/>
        <v>0</v>
      </c>
      <c r="AX48" s="213"/>
      <c r="AY48" s="341">
        <f t="shared" si="23"/>
        <v>0</v>
      </c>
      <c r="AZ48" s="220">
        <v>2E-3</v>
      </c>
      <c r="BA48" s="341">
        <f t="shared" si="37"/>
        <v>0</v>
      </c>
      <c r="BC48" s="213"/>
      <c r="BD48" s="341">
        <f t="shared" si="24"/>
        <v>0</v>
      </c>
      <c r="BE48" s="220">
        <v>2E-3</v>
      </c>
      <c r="BF48" s="341">
        <f t="shared" si="13"/>
        <v>0</v>
      </c>
      <c r="BH48" s="335"/>
      <c r="BI48" s="350"/>
      <c r="BJ48" s="223"/>
      <c r="BK48" s="561">
        <f t="shared" si="36"/>
        <v>0</v>
      </c>
      <c r="BL48" s="213"/>
      <c r="BM48" s="341">
        <f t="shared" si="25"/>
        <v>0</v>
      </c>
      <c r="BN48" s="220">
        <v>2E-3</v>
      </c>
      <c r="BO48" s="341">
        <f t="shared" si="14"/>
        <v>0</v>
      </c>
      <c r="BP48" s="343"/>
    </row>
    <row r="49" spans="2:68" s="143" customFormat="1" ht="26.1" customHeight="1">
      <c r="B49" s="845" t="s">
        <v>5262</v>
      </c>
      <c r="C49" s="758" t="s">
        <v>5257</v>
      </c>
      <c r="D49" s="758" t="s">
        <v>4596</v>
      </c>
      <c r="E49" s="199"/>
      <c r="F49" s="199"/>
      <c r="G49" s="200" t="s">
        <v>4747</v>
      </c>
      <c r="H49" s="573" t="s">
        <v>164</v>
      </c>
      <c r="I49" s="781">
        <v>7.8E-2</v>
      </c>
      <c r="J49" s="573" t="s">
        <v>164</v>
      </c>
      <c r="K49" s="575">
        <v>1</v>
      </c>
      <c r="L49" s="202"/>
      <c r="M49" s="202">
        <v>0.03</v>
      </c>
      <c r="N49" s="202"/>
      <c r="O49" s="496">
        <v>0</v>
      </c>
      <c r="P49" s="783">
        <f>IF(G49=(Prämie),I49*K49,IF(G49='Assumptions sheet'!$W$9,(I49*K49+L49+M49+N49)*(1+O49)+(O49*BJ49*BI49),(I49*K49+L49+M49+N49)*(1+O49)+(O49*BJ49)))</f>
        <v>0.108</v>
      </c>
      <c r="Q49" s="213"/>
      <c r="R49" s="214"/>
      <c r="S49" s="215"/>
      <c r="T49" s="216">
        <v>1</v>
      </c>
      <c r="U49" s="341">
        <f t="shared" si="15"/>
        <v>0.108</v>
      </c>
      <c r="V49" s="220">
        <v>2E-3</v>
      </c>
      <c r="W49" s="341">
        <f t="shared" si="16"/>
        <v>2.1643286573145114E-4</v>
      </c>
      <c r="Y49" s="213">
        <v>1</v>
      </c>
      <c r="Z49" s="341">
        <f t="shared" si="17"/>
        <v>0.108</v>
      </c>
      <c r="AA49" s="220">
        <v>2E-3</v>
      </c>
      <c r="AB49" s="341">
        <f t="shared" si="18"/>
        <v>2.1643286573145114E-4</v>
      </c>
      <c r="AD49" s="213">
        <v>1</v>
      </c>
      <c r="AE49" s="341">
        <f t="shared" si="19"/>
        <v>0.108</v>
      </c>
      <c r="AF49" s="220">
        <v>2E-3</v>
      </c>
      <c r="AG49" s="341">
        <f t="shared" si="5"/>
        <v>2.1643286573145114E-4</v>
      </c>
      <c r="AI49" s="213"/>
      <c r="AJ49" s="341">
        <f t="shared" si="20"/>
        <v>0</v>
      </c>
      <c r="AK49" s="220">
        <v>2E-3</v>
      </c>
      <c r="AL49" s="341">
        <f t="shared" si="7"/>
        <v>0</v>
      </c>
      <c r="AN49" s="213"/>
      <c r="AO49" s="341">
        <f t="shared" si="21"/>
        <v>0</v>
      </c>
      <c r="AP49" s="220">
        <v>2E-3</v>
      </c>
      <c r="AQ49" s="341">
        <f t="shared" si="9"/>
        <v>0</v>
      </c>
      <c r="AS49" s="213"/>
      <c r="AT49" s="341">
        <f t="shared" si="22"/>
        <v>0</v>
      </c>
      <c r="AU49" s="220">
        <v>2E-3</v>
      </c>
      <c r="AV49" s="341">
        <f t="shared" si="10"/>
        <v>0</v>
      </c>
      <c r="AX49" s="213"/>
      <c r="AY49" s="341">
        <f t="shared" si="23"/>
        <v>0</v>
      </c>
      <c r="AZ49" s="220">
        <v>2E-3</v>
      </c>
      <c r="BA49" s="341">
        <f t="shared" si="37"/>
        <v>0</v>
      </c>
      <c r="BC49" s="213"/>
      <c r="BD49" s="341">
        <f t="shared" si="24"/>
        <v>0</v>
      </c>
      <c r="BE49" s="220">
        <v>2E-3</v>
      </c>
      <c r="BF49" s="341">
        <f t="shared" si="13"/>
        <v>0</v>
      </c>
      <c r="BH49" s="335"/>
      <c r="BI49" s="350"/>
      <c r="BJ49" s="223"/>
      <c r="BK49" s="561">
        <f t="shared" si="36"/>
        <v>0</v>
      </c>
      <c r="BL49" s="213"/>
      <c r="BM49" s="341">
        <f t="shared" si="25"/>
        <v>0</v>
      </c>
      <c r="BN49" s="220">
        <v>2E-3</v>
      </c>
      <c r="BO49" s="341">
        <f t="shared" si="14"/>
        <v>0</v>
      </c>
      <c r="BP49" s="343"/>
    </row>
    <row r="50" spans="2:68" s="143" customFormat="1" ht="26.1" customHeight="1">
      <c r="B50" s="845" t="s">
        <v>5262</v>
      </c>
      <c r="C50" s="758" t="s">
        <v>5258</v>
      </c>
      <c r="D50" s="198" t="s">
        <v>4596</v>
      </c>
      <c r="E50" s="199"/>
      <c r="F50" s="199"/>
      <c r="G50" s="200" t="s">
        <v>4747</v>
      </c>
      <c r="H50" s="573" t="s">
        <v>164</v>
      </c>
      <c r="I50" s="781">
        <v>0.13400000000000001</v>
      </c>
      <c r="J50" s="573" t="s">
        <v>164</v>
      </c>
      <c r="K50" s="575">
        <v>1</v>
      </c>
      <c r="L50" s="202"/>
      <c r="M50" s="202">
        <v>0.03</v>
      </c>
      <c r="N50" s="202"/>
      <c r="O50" s="496">
        <v>0</v>
      </c>
      <c r="P50" s="783">
        <f>IF(G50=(Prämie),I50*K50,IF(G50='Assumptions sheet'!$W$9,(I50*K50+L50+M50+N50)*(1+O50)+(O50*BJ50*BI50),(I50*K50+L50+M50+N50)*(1+O50)+(O50*BJ50)))</f>
        <v>0.16400000000000001</v>
      </c>
      <c r="Q50" s="213"/>
      <c r="R50" s="214"/>
      <c r="S50" s="215"/>
      <c r="T50" s="216">
        <v>1</v>
      </c>
      <c r="U50" s="341">
        <f>IF(OR($G50=(Kaufteil), $G50=(MTZ)), $P50*T50, IF($G50=(Prämie),$P50*$R50*T50,($P50*$Q50-$S50)*T50))</f>
        <v>0.16400000000000001</v>
      </c>
      <c r="V50" s="220">
        <v>2E-3</v>
      </c>
      <c r="W50" s="341">
        <f>IF(G50=(Prämie), 0, U50*(1/(1-V50)-1))</f>
        <v>3.2865731462924068E-4</v>
      </c>
      <c r="Y50" s="213">
        <v>1</v>
      </c>
      <c r="Z50" s="341">
        <f>IF(OR($G50=(Kaufteil), $G50=(MTZ)), $P50*Y50, IF($G50=(Prämie),$P50*$R50*Y50,($P50*$Q50-$S50)*Y50))</f>
        <v>0.16400000000000001</v>
      </c>
      <c r="AA50" s="220">
        <v>2E-3</v>
      </c>
      <c r="AB50" s="341">
        <f>IF(L50=(Prämie), 0, Z50*(1/(1-AA50)-1))</f>
        <v>3.2865731462924068E-4</v>
      </c>
      <c r="AD50" s="213">
        <v>1</v>
      </c>
      <c r="AE50" s="341">
        <f>IF(OR($G50=(Kaufteil), $G50=(MTZ)), $P50*AD50, IF($G50=(Prämie),$P50*$R50*AD50,($P50*$Q50-$S50)*AD50))</f>
        <v>0.16400000000000001</v>
      </c>
      <c r="AF50" s="220">
        <v>2E-3</v>
      </c>
      <c r="AG50" s="341">
        <f>IF(Q50=(Prämie), 0, AE50*(1/(1-AF50)-1))</f>
        <v>3.2865731462924068E-4</v>
      </c>
      <c r="AI50" s="213"/>
      <c r="AJ50" s="341">
        <f>IF(OR($G50=(Kaufteil), $G50=(MTZ)), $P50*AI50, IF($G50=(Prämie),$P50*$R50*AI50,($P50*$Q50-$S50)*AI50))</f>
        <v>0</v>
      </c>
      <c r="AK50" s="220">
        <v>2E-3</v>
      </c>
      <c r="AL50" s="341">
        <f>IF(V50=(Prämie), 0, AJ50*(1/(1-AK50)-1))</f>
        <v>0</v>
      </c>
      <c r="AN50" s="213"/>
      <c r="AO50" s="341">
        <f>IF(OR($G50=(Kaufteil), $G50=(MTZ)), $P50*AN50, IF($G50=(Prämie),$P50*$R50*AN50,($P50*$Q50-$S50)*AN50))</f>
        <v>0</v>
      </c>
      <c r="AP50" s="220">
        <v>2E-3</v>
      </c>
      <c r="AQ50" s="341">
        <f>IF(AA50=(Prämie), 0, AO50*(1/(1-AP50)-1))</f>
        <v>0</v>
      </c>
      <c r="AS50" s="213"/>
      <c r="AT50" s="341">
        <f>IF(OR($G50=(Kaufteil), $G50=(MTZ)), $P50*AS50, IF($G50=(Prämie),$P50*$R50*AS50,($P50*$Q50-$S50)*AS50))</f>
        <v>0</v>
      </c>
      <c r="AU50" s="220">
        <v>2E-3</v>
      </c>
      <c r="AV50" s="341">
        <f t="shared" si="10"/>
        <v>0</v>
      </c>
      <c r="AX50" s="213"/>
      <c r="AY50" s="341">
        <f>IF(OR($G50=(Kaufteil), $G50=(MTZ)), $P50*AX50, IF($G50=(Prämie),$P50*$R50*AX50,($P50*$Q50-$S50)*AX50))</f>
        <v>0</v>
      </c>
      <c r="AZ50" s="220">
        <v>2E-3</v>
      </c>
      <c r="BA50" s="341">
        <f>IF(AK50=(Prämie), 0, AY50*(1/(1-AZ50)-1))</f>
        <v>0</v>
      </c>
      <c r="BC50" s="213"/>
      <c r="BD50" s="341">
        <f>IF(OR($G50=(Kaufteil), $G50=(MTZ)), $P50*BC50, IF($G50=(Prämie),$P50*$R50*BC50,($P50*$Q50-$S50)*BC50))</f>
        <v>0</v>
      </c>
      <c r="BE50" s="220">
        <v>2E-3</v>
      </c>
      <c r="BF50" s="341">
        <f t="shared" si="13"/>
        <v>0</v>
      </c>
      <c r="BH50" s="335"/>
      <c r="BI50" s="350"/>
      <c r="BJ50" s="223"/>
      <c r="BK50" s="561">
        <f>IF(AND(NOT(BL50="x"),BH50&lt;&gt;""), BI50*BJ50, 0)</f>
        <v>0</v>
      </c>
      <c r="BL50" s="213"/>
      <c r="BM50" s="341">
        <f>IF(OR($G50=(Kaufteil), $G50=(MTZ)), $P50*BL50, IF($G50=(Prämie),$P50*$R50*BL50,($P50*$Q50-$S50)*BL50))</f>
        <v>0</v>
      </c>
      <c r="BN50" s="220">
        <v>2E-3</v>
      </c>
      <c r="BO50" s="341">
        <f t="shared" si="14"/>
        <v>0</v>
      </c>
      <c r="BP50" s="343"/>
    </row>
    <row r="51" spans="2:68" s="143" customFormat="1" ht="26.1" customHeight="1">
      <c r="B51" s="845" t="s">
        <v>5262</v>
      </c>
      <c r="C51" s="758" t="s">
        <v>5259</v>
      </c>
      <c r="D51" s="758" t="s">
        <v>3621</v>
      </c>
      <c r="E51" s="199"/>
      <c r="F51" s="199"/>
      <c r="G51" s="373" t="s">
        <v>4747</v>
      </c>
      <c r="H51" s="573" t="s">
        <v>164</v>
      </c>
      <c r="I51" s="781">
        <v>7.5499999999999998E-2</v>
      </c>
      <c r="J51" s="573" t="s">
        <v>164</v>
      </c>
      <c r="K51" s="575">
        <v>1</v>
      </c>
      <c r="L51" s="202"/>
      <c r="M51" s="202">
        <v>2.9000000000000001E-2</v>
      </c>
      <c r="N51" s="202"/>
      <c r="O51" s="496">
        <v>0</v>
      </c>
      <c r="P51" s="783">
        <f>IF(G51=(Prämie),I51*K51,IF(G51='Assumptions sheet'!$W$9,(I51*K51+L51+M51+N51)*(1+O51)+(O51*BJ51*BI51),(I51*K51+L51+M51+N51)*(1+O51)+(O51*BJ51)))</f>
        <v>0.1045</v>
      </c>
      <c r="Q51" s="213"/>
      <c r="R51" s="214"/>
      <c r="S51" s="215"/>
      <c r="T51" s="216"/>
      <c r="U51" s="341">
        <f t="shared" si="15"/>
        <v>0</v>
      </c>
      <c r="V51" s="220">
        <v>2E-3</v>
      </c>
      <c r="W51" s="341">
        <f t="shared" si="16"/>
        <v>0</v>
      </c>
      <c r="Y51" s="213"/>
      <c r="Z51" s="341">
        <f t="shared" si="17"/>
        <v>0</v>
      </c>
      <c r="AA51" s="220">
        <v>2E-3</v>
      </c>
      <c r="AB51" s="341">
        <f t="shared" si="18"/>
        <v>0</v>
      </c>
      <c r="AD51" s="213"/>
      <c r="AE51" s="341">
        <f t="shared" si="19"/>
        <v>0</v>
      </c>
      <c r="AF51" s="220">
        <v>2E-3</v>
      </c>
      <c r="AG51" s="341">
        <f t="shared" si="5"/>
        <v>0</v>
      </c>
      <c r="AI51" s="213">
        <v>1</v>
      </c>
      <c r="AJ51" s="341">
        <f t="shared" si="20"/>
        <v>0.1045</v>
      </c>
      <c r="AK51" s="220">
        <v>2E-3</v>
      </c>
      <c r="AL51" s="341">
        <f t="shared" si="7"/>
        <v>2.0941883767533931E-4</v>
      </c>
      <c r="AN51" s="213">
        <v>1</v>
      </c>
      <c r="AO51" s="341">
        <f t="shared" si="21"/>
        <v>0.1045</v>
      </c>
      <c r="AP51" s="220">
        <v>2E-3</v>
      </c>
      <c r="AQ51" s="341">
        <f t="shared" si="9"/>
        <v>2.0941883767533931E-4</v>
      </c>
      <c r="AS51" s="213">
        <v>1</v>
      </c>
      <c r="AT51" s="341">
        <f t="shared" ref="AT51:AT59" si="38">IF(OR($G51=(Kaufteil), $G51=(MTZ)), $P51*AS51, IF($G51=(Prämie),$P51*$R51*AS51,($P51*$Q51-$S51)*AS51))</f>
        <v>0.1045</v>
      </c>
      <c r="AU51" s="220">
        <v>2E-3</v>
      </c>
      <c r="AV51" s="341">
        <f t="shared" si="10"/>
        <v>2.0941883767533931E-4</v>
      </c>
      <c r="AX51" s="213">
        <v>1</v>
      </c>
      <c r="AY51" s="341">
        <f t="shared" ref="AY51:AY59" si="39">IF(OR($G51=(Kaufteil), $G51=(MTZ)), $P51*AX51, IF($G51=(Prämie),$P51*$R51*AX51,($P51*$Q51-$S51)*AX51))</f>
        <v>0.1045</v>
      </c>
      <c r="AZ51" s="220">
        <v>2E-3</v>
      </c>
      <c r="BA51" s="341">
        <f t="shared" ref="BA51:BA58" si="40">IF(AK51=(Prämie), 0, AY51*(1/(1-AZ51)-1))</f>
        <v>2.0941883767533931E-4</v>
      </c>
      <c r="BC51" s="213">
        <v>1</v>
      </c>
      <c r="BD51" s="341">
        <f t="shared" ref="BD51:BD59" si="41">IF(OR($G51=(Kaufteil), $G51=(MTZ)), $P51*BC51, IF($G51=(Prämie),$P51*$R51*BC51,($P51*$Q51-$S51)*BC51))</f>
        <v>0.1045</v>
      </c>
      <c r="BE51" s="220">
        <v>2E-3</v>
      </c>
      <c r="BF51" s="341">
        <f t="shared" si="13"/>
        <v>2.0941883767533931E-4</v>
      </c>
      <c r="BH51" s="335"/>
      <c r="BI51" s="350"/>
      <c r="BJ51" s="223"/>
      <c r="BK51" s="561">
        <f t="shared" ref="BK51:BK66" si="42">IF(AND(NOT(BL51="x"),BH51&lt;&gt;""), BI51*BJ51, 0)</f>
        <v>0</v>
      </c>
      <c r="BL51" s="213">
        <v>1</v>
      </c>
      <c r="BM51" s="341">
        <f t="shared" ref="BM51:BM59" si="43">IF(OR($G51=(Kaufteil), $G51=(MTZ)), $P51*BL51, IF($G51=(Prämie),$P51*$R51*BL51,($P51*$Q51-$S51)*BL51))</f>
        <v>0.1045</v>
      </c>
      <c r="BN51" s="220">
        <v>2E-3</v>
      </c>
      <c r="BO51" s="341">
        <f t="shared" si="14"/>
        <v>2.0941883767533931E-4</v>
      </c>
      <c r="BP51" s="343"/>
    </row>
    <row r="52" spans="2:68" s="143" customFormat="1" ht="26.1" customHeight="1">
      <c r="B52" s="845" t="s">
        <v>5262</v>
      </c>
      <c r="C52" s="758" t="s">
        <v>5260</v>
      </c>
      <c r="D52" s="758" t="s">
        <v>3621</v>
      </c>
      <c r="E52" s="199"/>
      <c r="F52" s="199"/>
      <c r="G52" s="200" t="s">
        <v>188</v>
      </c>
      <c r="H52" s="573" t="s">
        <v>164</v>
      </c>
      <c r="I52" s="781">
        <v>5.5999999999999999E-3</v>
      </c>
      <c r="J52" s="573" t="s">
        <v>164</v>
      </c>
      <c r="K52" s="575">
        <v>1</v>
      </c>
      <c r="L52" s="202"/>
      <c r="M52" s="759">
        <v>0</v>
      </c>
      <c r="N52" s="202"/>
      <c r="O52" s="496">
        <v>0</v>
      </c>
      <c r="P52" s="783">
        <f>IF(G52=(Prämie),I52*K52,IF(G52='Assumptions sheet'!$W$9,(I52*K52+L52+M52+N52)*(1+O52)+(O52*BJ52*BI52),(I52*K52+L52+M52+N52)*(1+O52)+(O52*BJ52)))</f>
        <v>5.5999999999999999E-3</v>
      </c>
      <c r="Q52" s="213">
        <v>1</v>
      </c>
      <c r="R52" s="214"/>
      <c r="S52" s="215"/>
      <c r="T52" s="216">
        <v>9.1</v>
      </c>
      <c r="U52" s="341">
        <f t="shared" si="15"/>
        <v>5.0959999999999998E-2</v>
      </c>
      <c r="V52" s="220">
        <v>2E-3</v>
      </c>
      <c r="W52" s="341">
        <f t="shared" si="16"/>
        <v>1.0212424849698844E-4</v>
      </c>
      <c r="Y52" s="213">
        <v>9.1</v>
      </c>
      <c r="Z52" s="341">
        <f t="shared" si="17"/>
        <v>5.0959999999999998E-2</v>
      </c>
      <c r="AA52" s="220">
        <v>2E-3</v>
      </c>
      <c r="AB52" s="341">
        <f t="shared" si="18"/>
        <v>1.0212424849698844E-4</v>
      </c>
      <c r="AD52" s="213">
        <v>9.1</v>
      </c>
      <c r="AE52" s="341">
        <f t="shared" si="19"/>
        <v>5.0959999999999998E-2</v>
      </c>
      <c r="AF52" s="220">
        <v>2E-3</v>
      </c>
      <c r="AG52" s="341">
        <f t="shared" si="5"/>
        <v>1.0212424849698844E-4</v>
      </c>
      <c r="AI52" s="213">
        <v>3.1</v>
      </c>
      <c r="AJ52" s="341">
        <f t="shared" si="20"/>
        <v>1.736E-2</v>
      </c>
      <c r="AK52" s="220">
        <v>2E-3</v>
      </c>
      <c r="AL52" s="341">
        <f t="shared" si="7"/>
        <v>3.4789579158314739E-5</v>
      </c>
      <c r="AN52" s="213">
        <v>3.1</v>
      </c>
      <c r="AO52" s="341">
        <f t="shared" si="21"/>
        <v>1.736E-2</v>
      </c>
      <c r="AP52" s="220">
        <v>2E-3</v>
      </c>
      <c r="AQ52" s="341">
        <f t="shared" si="9"/>
        <v>3.4789579158314739E-5</v>
      </c>
      <c r="AS52" s="213">
        <v>3.1</v>
      </c>
      <c r="AT52" s="341">
        <f t="shared" si="38"/>
        <v>1.736E-2</v>
      </c>
      <c r="AU52" s="220">
        <v>2E-3</v>
      </c>
      <c r="AV52" s="341">
        <f t="shared" si="10"/>
        <v>3.4789579158314739E-5</v>
      </c>
      <c r="AX52" s="213">
        <v>3.1</v>
      </c>
      <c r="AY52" s="341">
        <f t="shared" si="39"/>
        <v>1.736E-2</v>
      </c>
      <c r="AZ52" s="220">
        <v>2E-3</v>
      </c>
      <c r="BA52" s="341">
        <f t="shared" si="40"/>
        <v>3.4789579158314739E-5</v>
      </c>
      <c r="BC52" s="213">
        <v>3.1</v>
      </c>
      <c r="BD52" s="341">
        <f t="shared" si="41"/>
        <v>1.736E-2</v>
      </c>
      <c r="BE52" s="220">
        <v>2E-3</v>
      </c>
      <c r="BF52" s="341">
        <f t="shared" si="13"/>
        <v>3.4789579158314739E-5</v>
      </c>
      <c r="BH52" s="335"/>
      <c r="BI52" s="350"/>
      <c r="BJ52" s="223"/>
      <c r="BK52" s="561">
        <f t="shared" si="42"/>
        <v>0</v>
      </c>
      <c r="BL52" s="213">
        <v>3.1</v>
      </c>
      <c r="BM52" s="341">
        <f t="shared" si="43"/>
        <v>1.736E-2</v>
      </c>
      <c r="BN52" s="220">
        <v>2E-3</v>
      </c>
      <c r="BO52" s="341">
        <f t="shared" si="14"/>
        <v>3.4789579158314739E-5</v>
      </c>
      <c r="BP52" s="343"/>
    </row>
    <row r="53" spans="2:68" s="143" customFormat="1" ht="26.1" customHeight="1">
      <c r="B53" s="197"/>
      <c r="C53" s="758"/>
      <c r="D53" s="758"/>
      <c r="E53" s="199"/>
      <c r="F53" s="199"/>
      <c r="G53" s="200"/>
      <c r="H53" s="573"/>
      <c r="I53" s="781"/>
      <c r="J53" s="573"/>
      <c r="K53" s="575"/>
      <c r="L53" s="202"/>
      <c r="M53" s="759"/>
      <c r="N53" s="202"/>
      <c r="O53" s="496">
        <v>0</v>
      </c>
      <c r="P53" s="783"/>
      <c r="Q53" s="213"/>
      <c r="R53" s="214"/>
      <c r="S53" s="215"/>
      <c r="T53" s="216"/>
      <c r="U53" s="341"/>
      <c r="V53" s="220"/>
      <c r="W53" s="341"/>
      <c r="Y53" s="213"/>
      <c r="Z53" s="341"/>
      <c r="AA53" s="220">
        <v>2E-3</v>
      </c>
      <c r="AB53" s="341"/>
      <c r="AD53" s="213"/>
      <c r="AE53" s="341"/>
      <c r="AF53" s="220">
        <v>2E-3</v>
      </c>
      <c r="AG53" s="341"/>
      <c r="AI53" s="213"/>
      <c r="AJ53" s="341"/>
      <c r="AK53" s="220">
        <v>2E-3</v>
      </c>
      <c r="AL53" s="341"/>
      <c r="AN53" s="213"/>
      <c r="AO53" s="341"/>
      <c r="AP53" s="220">
        <v>2E-3</v>
      </c>
      <c r="AQ53" s="341"/>
      <c r="AS53" s="213"/>
      <c r="AT53" s="341"/>
      <c r="AU53" s="220">
        <v>2E-3</v>
      </c>
      <c r="AV53" s="341"/>
      <c r="AX53" s="213"/>
      <c r="AY53" s="341"/>
      <c r="AZ53" s="220">
        <v>2E-3</v>
      </c>
      <c r="BA53" s="341"/>
      <c r="BC53" s="213"/>
      <c r="BD53" s="341"/>
      <c r="BE53" s="220">
        <v>2E-3</v>
      </c>
      <c r="BF53" s="341"/>
      <c r="BH53" s="335"/>
      <c r="BI53" s="350"/>
      <c r="BJ53" s="223"/>
      <c r="BK53" s="561"/>
      <c r="BL53" s="213"/>
      <c r="BM53" s="341"/>
      <c r="BN53" s="220">
        <v>2E-3</v>
      </c>
      <c r="BO53" s="341"/>
      <c r="BP53" s="343"/>
    </row>
    <row r="54" spans="2:68" s="143" customFormat="1" ht="26.1" customHeight="1">
      <c r="B54" s="848" t="s">
        <v>5263</v>
      </c>
      <c r="C54" s="758" t="s">
        <v>5264</v>
      </c>
      <c r="D54" s="758" t="s">
        <v>5265</v>
      </c>
      <c r="E54" s="199"/>
      <c r="F54" s="199"/>
      <c r="G54" s="200" t="s">
        <v>4747</v>
      </c>
      <c r="H54" s="573" t="s">
        <v>164</v>
      </c>
      <c r="I54" s="781">
        <v>5.208E-3</v>
      </c>
      <c r="J54" s="573" t="s">
        <v>164</v>
      </c>
      <c r="K54" s="575">
        <v>1</v>
      </c>
      <c r="L54" s="202"/>
      <c r="M54" s="575">
        <v>0</v>
      </c>
      <c r="N54" s="202"/>
      <c r="O54" s="496">
        <v>0</v>
      </c>
      <c r="P54" s="783">
        <f>IF(G54=(Prämie),I54*K54,IF(G54='Assumptions sheet'!$W$9,(I54*K54+L54+M54+N54)*(1+O54)+(O54*BJ54*BI54),(I54*K54+L54+M54+N54)*(1+O54)+(O54*BJ54)))</f>
        <v>5.208E-3</v>
      </c>
      <c r="Q54" s="213"/>
      <c r="R54" s="214"/>
      <c r="S54" s="215"/>
      <c r="T54" s="216"/>
      <c r="U54" s="341">
        <f t="shared" si="15"/>
        <v>0</v>
      </c>
      <c r="V54" s="220">
        <v>2E-3</v>
      </c>
      <c r="W54" s="341">
        <f t="shared" si="16"/>
        <v>0</v>
      </c>
      <c r="Y54" s="213"/>
      <c r="Z54" s="341">
        <f t="shared" si="17"/>
        <v>0</v>
      </c>
      <c r="AA54" s="220">
        <v>2E-3</v>
      </c>
      <c r="AB54" s="341">
        <f t="shared" si="18"/>
        <v>0</v>
      </c>
      <c r="AD54" s="213"/>
      <c r="AE54" s="341">
        <f t="shared" si="19"/>
        <v>0</v>
      </c>
      <c r="AF54" s="220">
        <v>2E-3</v>
      </c>
      <c r="AG54" s="341">
        <f t="shared" si="5"/>
        <v>0</v>
      </c>
      <c r="AI54" s="213"/>
      <c r="AJ54" s="341">
        <f t="shared" si="20"/>
        <v>0</v>
      </c>
      <c r="AK54" s="220">
        <v>2E-3</v>
      </c>
      <c r="AL54" s="341">
        <f t="shared" si="7"/>
        <v>0</v>
      </c>
      <c r="AN54" s="213"/>
      <c r="AO54" s="341">
        <f t="shared" si="21"/>
        <v>0</v>
      </c>
      <c r="AP54" s="220">
        <v>2E-3</v>
      </c>
      <c r="AQ54" s="341">
        <f t="shared" si="9"/>
        <v>0</v>
      </c>
      <c r="AS54" s="213"/>
      <c r="AT54" s="341">
        <f t="shared" si="38"/>
        <v>0</v>
      </c>
      <c r="AU54" s="220">
        <v>2E-3</v>
      </c>
      <c r="AV54" s="341">
        <f t="shared" si="10"/>
        <v>0</v>
      </c>
      <c r="AX54" s="213">
        <v>1</v>
      </c>
      <c r="AY54" s="341">
        <f t="shared" si="39"/>
        <v>5.208E-3</v>
      </c>
      <c r="AZ54" s="220">
        <v>2E-3</v>
      </c>
      <c r="BA54" s="341">
        <f t="shared" si="40"/>
        <v>1.0436873747494422E-5</v>
      </c>
      <c r="BC54" s="213">
        <v>1</v>
      </c>
      <c r="BD54" s="341">
        <f t="shared" si="41"/>
        <v>5.208E-3</v>
      </c>
      <c r="BE54" s="220">
        <v>2E-3</v>
      </c>
      <c r="BF54" s="341">
        <f t="shared" si="13"/>
        <v>1.0436873747494422E-5</v>
      </c>
      <c r="BH54" s="335"/>
      <c r="BI54" s="350"/>
      <c r="BJ54" s="223"/>
      <c r="BK54" s="561">
        <f t="shared" si="42"/>
        <v>0</v>
      </c>
      <c r="BL54" s="213">
        <v>1</v>
      </c>
      <c r="BM54" s="341">
        <f t="shared" si="43"/>
        <v>5.208E-3</v>
      </c>
      <c r="BN54" s="220">
        <v>2E-3</v>
      </c>
      <c r="BO54" s="341">
        <f t="shared" si="14"/>
        <v>1.0436873747494422E-5</v>
      </c>
      <c r="BP54" s="343"/>
    </row>
    <row r="55" spans="2:68" s="143" customFormat="1" ht="26.1" customHeight="1">
      <c r="B55" s="848" t="s">
        <v>5263</v>
      </c>
      <c r="C55" s="758" t="s">
        <v>5266</v>
      </c>
      <c r="D55" s="758" t="s">
        <v>5265</v>
      </c>
      <c r="E55" s="199"/>
      <c r="F55" s="199"/>
      <c r="G55" s="200" t="s">
        <v>4747</v>
      </c>
      <c r="H55" s="573" t="s">
        <v>164</v>
      </c>
      <c r="I55" s="781">
        <v>0.69540000000000002</v>
      </c>
      <c r="J55" s="573" t="s">
        <v>164</v>
      </c>
      <c r="K55" s="575">
        <v>1</v>
      </c>
      <c r="L55" s="202"/>
      <c r="M55" s="202">
        <v>1.1550000000000001E-2</v>
      </c>
      <c r="N55" s="202"/>
      <c r="O55" s="496">
        <v>0</v>
      </c>
      <c r="P55" s="783">
        <f>IF(G55=(Prämie),I55*K55,IF(G55='Assumptions sheet'!$W$9,(I55*K55+L55+M55+N55)*(1+O55)+(O55*BJ55*BI55),(I55*K55+L55+M55+N55)*(1+O55)+(O55*BJ55)))</f>
        <v>0.70694999999999997</v>
      </c>
      <c r="Q55" s="213"/>
      <c r="R55" s="214"/>
      <c r="S55" s="215"/>
      <c r="T55" s="216"/>
      <c r="U55" s="341">
        <f t="shared" ref="U55" si="44">IF(OR($G55=(Kaufteil), $G55=(MTZ)), $P55*T55, IF($G55=(Prämie),$P55*$R55*T55,($P55*$Q55-$S55)*T55))</f>
        <v>0</v>
      </c>
      <c r="V55" s="220">
        <v>2E-3</v>
      </c>
      <c r="W55" s="341">
        <f t="shared" ref="W55" si="45">IF(G55=(Prämie), 0, U55*(1/(1-V55)-1))</f>
        <v>0</v>
      </c>
      <c r="Y55" s="213"/>
      <c r="Z55" s="341">
        <f t="shared" ref="Z55" si="46">IF(OR($G55=(Kaufteil), $G55=(MTZ)), $P55*Y55, IF($G55=(Prämie),$P55*$R55*Y55,($P55*$Q55-$S55)*Y55))</f>
        <v>0</v>
      </c>
      <c r="AA55" s="220">
        <v>2E-3</v>
      </c>
      <c r="AB55" s="341">
        <f t="shared" ref="AB55" si="47">IF(L55=(Prämie), 0, Z55*(1/(1-AA55)-1))</f>
        <v>0</v>
      </c>
      <c r="AD55" s="213"/>
      <c r="AE55" s="341">
        <f t="shared" ref="AE55" si="48">IF(OR($G55=(Kaufteil), $G55=(MTZ)), $P55*AD55, IF($G55=(Prämie),$P55*$R55*AD55,($P55*$Q55-$S55)*AD55))</f>
        <v>0</v>
      </c>
      <c r="AF55" s="220">
        <v>2E-3</v>
      </c>
      <c r="AG55" s="341">
        <f t="shared" ref="AG55" si="49">IF(Q55=(Prämie), 0, AE55*(1/(1-AF55)-1))</f>
        <v>0</v>
      </c>
      <c r="AI55" s="213"/>
      <c r="AJ55" s="341">
        <f t="shared" ref="AJ55" si="50">IF(OR($G55=(Kaufteil), $G55=(MTZ)), $P55*AI55, IF($G55=(Prämie),$P55*$R55*AI55,($P55*$Q55-$S55)*AI55))</f>
        <v>0</v>
      </c>
      <c r="AK55" s="220">
        <v>2E-3</v>
      </c>
      <c r="AL55" s="341">
        <f t="shared" ref="AL55" si="51">IF(V55=(Prämie), 0, AJ55*(1/(1-AK55)-1))</f>
        <v>0</v>
      </c>
      <c r="AN55" s="213"/>
      <c r="AO55" s="341">
        <f t="shared" ref="AO55" si="52">IF(OR($G55=(Kaufteil), $G55=(MTZ)), $P55*AN55, IF($G55=(Prämie),$P55*$R55*AN55,($P55*$Q55-$S55)*AN55))</f>
        <v>0</v>
      </c>
      <c r="AP55" s="220">
        <v>2E-3</v>
      </c>
      <c r="AQ55" s="341">
        <f t="shared" ref="AQ55" si="53">IF(AA55=(Prämie), 0, AO55*(1/(1-AP55)-1))</f>
        <v>0</v>
      </c>
      <c r="AS55" s="213"/>
      <c r="AT55" s="341">
        <f t="shared" si="38"/>
        <v>0</v>
      </c>
      <c r="AU55" s="220">
        <v>2E-3</v>
      </c>
      <c r="AV55" s="341">
        <f t="shared" si="10"/>
        <v>0</v>
      </c>
      <c r="AX55" s="213">
        <v>1</v>
      </c>
      <c r="AY55" s="341">
        <f t="shared" si="39"/>
        <v>0.70694999999999997</v>
      </c>
      <c r="AZ55" s="220">
        <v>2E-3</v>
      </c>
      <c r="BA55" s="341">
        <f t="shared" si="40"/>
        <v>1.4167334669337906E-3</v>
      </c>
      <c r="BC55" s="213">
        <v>1</v>
      </c>
      <c r="BD55" s="341">
        <f t="shared" si="41"/>
        <v>0.70694999999999997</v>
      </c>
      <c r="BE55" s="220">
        <v>2E-3</v>
      </c>
      <c r="BF55" s="341">
        <f t="shared" si="13"/>
        <v>1.4167334669337906E-3</v>
      </c>
      <c r="BH55" s="335"/>
      <c r="BI55" s="350"/>
      <c r="BJ55" s="223"/>
      <c r="BK55" s="561">
        <f t="shared" ref="BK55" si="54">IF(AND(NOT(BL55="x"),BH55&lt;&gt;""), BI55*BJ55, 0)</f>
        <v>0</v>
      </c>
      <c r="BL55" s="213">
        <v>1</v>
      </c>
      <c r="BM55" s="341">
        <f t="shared" si="43"/>
        <v>0.70694999999999997</v>
      </c>
      <c r="BN55" s="220">
        <v>2E-3</v>
      </c>
      <c r="BO55" s="341">
        <f t="shared" si="14"/>
        <v>1.4167334669337906E-3</v>
      </c>
      <c r="BP55" s="343"/>
    </row>
    <row r="56" spans="2:68" s="143" customFormat="1" ht="26.1" customHeight="1">
      <c r="B56" s="848" t="s">
        <v>5263</v>
      </c>
      <c r="C56" s="758" t="s">
        <v>5267</v>
      </c>
      <c r="D56" s="758" t="s">
        <v>5265</v>
      </c>
      <c r="E56" s="199"/>
      <c r="F56" s="199"/>
      <c r="G56" s="200" t="s">
        <v>4747</v>
      </c>
      <c r="H56" s="573" t="s">
        <v>164</v>
      </c>
      <c r="I56" s="781">
        <v>0.69540000000000002</v>
      </c>
      <c r="J56" s="573" t="s">
        <v>164</v>
      </c>
      <c r="K56" s="575">
        <v>1</v>
      </c>
      <c r="L56" s="202"/>
      <c r="M56" s="202">
        <v>1.1550000000000001E-2</v>
      </c>
      <c r="N56" s="202"/>
      <c r="O56" s="496">
        <v>0</v>
      </c>
      <c r="P56" s="783">
        <f>IF(G56=(Prämie),I56*K56,IF(G56='Assumptions sheet'!$W$9,(I56*K56+L56+M56+N56)*(1+O56)+(O56*BJ56*BI56),(I56*K56+L56+M56+N56)*(1+O56)+(O56*BJ56)))</f>
        <v>0.70694999999999997</v>
      </c>
      <c r="Q56" s="213"/>
      <c r="R56" s="214"/>
      <c r="S56" s="215"/>
      <c r="T56" s="216"/>
      <c r="U56" s="341">
        <f t="shared" si="15"/>
        <v>0</v>
      </c>
      <c r="V56" s="220">
        <v>2E-3</v>
      </c>
      <c r="W56" s="341">
        <f t="shared" si="16"/>
        <v>0</v>
      </c>
      <c r="Y56" s="213"/>
      <c r="Z56" s="341">
        <f t="shared" si="17"/>
        <v>0</v>
      </c>
      <c r="AA56" s="220">
        <v>2E-3</v>
      </c>
      <c r="AB56" s="341">
        <f t="shared" si="18"/>
        <v>0</v>
      </c>
      <c r="AD56" s="213"/>
      <c r="AE56" s="341">
        <f t="shared" si="19"/>
        <v>0</v>
      </c>
      <c r="AF56" s="220">
        <v>2E-3</v>
      </c>
      <c r="AG56" s="341">
        <f t="shared" si="5"/>
        <v>0</v>
      </c>
      <c r="AI56" s="213"/>
      <c r="AJ56" s="341">
        <f t="shared" si="20"/>
        <v>0</v>
      </c>
      <c r="AK56" s="220">
        <v>2E-3</v>
      </c>
      <c r="AL56" s="341">
        <f t="shared" si="7"/>
        <v>0</v>
      </c>
      <c r="AN56" s="213"/>
      <c r="AO56" s="341">
        <f t="shared" si="21"/>
        <v>0</v>
      </c>
      <c r="AP56" s="220">
        <v>2E-3</v>
      </c>
      <c r="AQ56" s="341">
        <f t="shared" si="9"/>
        <v>0</v>
      </c>
      <c r="AS56" s="213"/>
      <c r="AT56" s="341">
        <f t="shared" si="38"/>
        <v>0</v>
      </c>
      <c r="AU56" s="220">
        <v>2E-3</v>
      </c>
      <c r="AV56" s="341">
        <f t="shared" si="10"/>
        <v>0</v>
      </c>
      <c r="AX56" s="213">
        <v>1</v>
      </c>
      <c r="AY56" s="341">
        <f t="shared" si="39"/>
        <v>0.70694999999999997</v>
      </c>
      <c r="AZ56" s="220">
        <v>2E-3</v>
      </c>
      <c r="BA56" s="341">
        <f t="shared" si="40"/>
        <v>1.4167334669337906E-3</v>
      </c>
      <c r="BC56" s="213">
        <v>1</v>
      </c>
      <c r="BD56" s="341">
        <f t="shared" si="41"/>
        <v>0.70694999999999997</v>
      </c>
      <c r="BE56" s="220">
        <v>2E-3</v>
      </c>
      <c r="BF56" s="341">
        <f t="shared" si="13"/>
        <v>1.4167334669337906E-3</v>
      </c>
      <c r="BH56" s="335"/>
      <c r="BI56" s="350"/>
      <c r="BJ56" s="223"/>
      <c r="BK56" s="561">
        <f t="shared" si="42"/>
        <v>0</v>
      </c>
      <c r="BL56" s="213">
        <v>1</v>
      </c>
      <c r="BM56" s="341">
        <f t="shared" si="43"/>
        <v>0.70694999999999997</v>
      </c>
      <c r="BN56" s="220">
        <v>2E-3</v>
      </c>
      <c r="BO56" s="341">
        <f t="shared" si="14"/>
        <v>1.4167334669337906E-3</v>
      </c>
      <c r="BP56" s="343"/>
    </row>
    <row r="57" spans="2:68" s="143" customFormat="1" ht="26.1" customHeight="1">
      <c r="B57" s="848" t="s">
        <v>5263</v>
      </c>
      <c r="C57" s="758" t="s">
        <v>5268</v>
      </c>
      <c r="D57" s="758" t="s">
        <v>5265</v>
      </c>
      <c r="E57" s="199"/>
      <c r="F57" s="199"/>
      <c r="G57" s="200" t="s">
        <v>4747</v>
      </c>
      <c r="H57" s="573" t="s">
        <v>164</v>
      </c>
      <c r="I57" s="781">
        <v>0.50680000000000003</v>
      </c>
      <c r="J57" s="573" t="s">
        <v>164</v>
      </c>
      <c r="K57" s="575">
        <v>1</v>
      </c>
      <c r="L57" s="202"/>
      <c r="M57" s="202">
        <v>1.1550000000000001E-2</v>
      </c>
      <c r="N57" s="202"/>
      <c r="O57" s="496">
        <v>0</v>
      </c>
      <c r="P57" s="783">
        <f>IF(G57=(Prämie),I57*K57,IF(G57='Assumptions sheet'!$W$9,(I57*K57+L57+M57+N57)*(1+O57)+(O57*BJ57*BI57),(I57*K57+L57+M57+N57)*(1+O57)+(O57*BJ57)))</f>
        <v>0.51834999999999998</v>
      </c>
      <c r="Q57" s="213"/>
      <c r="R57" s="214"/>
      <c r="S57" s="215"/>
      <c r="T57" s="216"/>
      <c r="U57" s="341">
        <f t="shared" ref="U57" si="55">IF(OR($G57=(Kaufteil), $G57=(MTZ)), $P57*T57, IF($G57=(Prämie),$P57*$R57*T57,($P57*$Q57-$S57)*T57))</f>
        <v>0</v>
      </c>
      <c r="V57" s="220">
        <v>2E-3</v>
      </c>
      <c r="W57" s="341">
        <f t="shared" ref="W57" si="56">IF(G57=(Prämie), 0, U57*(1/(1-V57)-1))</f>
        <v>0</v>
      </c>
      <c r="Y57" s="213"/>
      <c r="Z57" s="341">
        <f t="shared" ref="Z57" si="57">IF(OR($G57=(Kaufteil), $G57=(MTZ)), $P57*Y57, IF($G57=(Prämie),$P57*$R57*Y57,($P57*$Q57-$S57)*Y57))</f>
        <v>0</v>
      </c>
      <c r="AA57" s="220">
        <v>2E-3</v>
      </c>
      <c r="AB57" s="341">
        <f t="shared" ref="AB57" si="58">IF(L57=(Prämie), 0, Z57*(1/(1-AA57)-1))</f>
        <v>0</v>
      </c>
      <c r="AD57" s="213"/>
      <c r="AE57" s="341">
        <f t="shared" ref="AE57" si="59">IF(OR($G57=(Kaufteil), $G57=(MTZ)), $P57*AD57, IF($G57=(Prämie),$P57*$R57*AD57,($P57*$Q57-$S57)*AD57))</f>
        <v>0</v>
      </c>
      <c r="AF57" s="220">
        <v>2E-3</v>
      </c>
      <c r="AG57" s="341">
        <f t="shared" ref="AG57" si="60">IF(Q57=(Prämie), 0, AE57*(1/(1-AF57)-1))</f>
        <v>0</v>
      </c>
      <c r="AI57" s="213"/>
      <c r="AJ57" s="341">
        <f t="shared" ref="AJ57" si="61">IF(OR($G57=(Kaufteil), $G57=(MTZ)), $P57*AI57, IF($G57=(Prämie),$P57*$R57*AI57,($P57*$Q57-$S57)*AI57))</f>
        <v>0</v>
      </c>
      <c r="AK57" s="220">
        <v>2E-3</v>
      </c>
      <c r="AL57" s="341">
        <f t="shared" ref="AL57" si="62">IF(V57=(Prämie), 0, AJ57*(1/(1-AK57)-1))</f>
        <v>0</v>
      </c>
      <c r="AN57" s="213"/>
      <c r="AO57" s="341">
        <f t="shared" ref="AO57" si="63">IF(OR($G57=(Kaufteil), $G57=(MTZ)), $P57*AN57, IF($G57=(Prämie),$P57*$R57*AN57,($P57*$Q57-$S57)*AN57))</f>
        <v>0</v>
      </c>
      <c r="AP57" s="220">
        <v>2E-3</v>
      </c>
      <c r="AQ57" s="341">
        <f t="shared" ref="AQ57" si="64">IF(AA57=(Prämie), 0, AO57*(1/(1-AP57)-1))</f>
        <v>0</v>
      </c>
      <c r="AS57" s="213"/>
      <c r="AT57" s="341">
        <f t="shared" si="38"/>
        <v>0</v>
      </c>
      <c r="AU57" s="220">
        <v>2E-3</v>
      </c>
      <c r="AV57" s="341">
        <f t="shared" si="10"/>
        <v>0</v>
      </c>
      <c r="AX57" s="213">
        <v>1</v>
      </c>
      <c r="AY57" s="341">
        <f t="shared" si="39"/>
        <v>0.51834999999999998</v>
      </c>
      <c r="AZ57" s="220">
        <v>2E-3</v>
      </c>
      <c r="BA57" s="341">
        <f t="shared" si="40"/>
        <v>1.0387775551101638E-3</v>
      </c>
      <c r="BC57" s="213">
        <v>1</v>
      </c>
      <c r="BD57" s="341">
        <f t="shared" si="41"/>
        <v>0.51834999999999998</v>
      </c>
      <c r="BE57" s="220">
        <v>2E-3</v>
      </c>
      <c r="BF57" s="341">
        <f t="shared" si="13"/>
        <v>1.0387775551101638E-3</v>
      </c>
      <c r="BH57" s="335"/>
      <c r="BI57" s="350"/>
      <c r="BJ57" s="223"/>
      <c r="BK57" s="561">
        <f t="shared" ref="BK57" si="65">IF(AND(NOT(BL57="x"),BH57&lt;&gt;""), BI57*BJ57, 0)</f>
        <v>0</v>
      </c>
      <c r="BL57" s="213">
        <v>1</v>
      </c>
      <c r="BM57" s="341">
        <f t="shared" si="43"/>
        <v>0.51834999999999998</v>
      </c>
      <c r="BN57" s="220">
        <v>2E-3</v>
      </c>
      <c r="BO57" s="341">
        <f t="shared" si="14"/>
        <v>1.0387775551101638E-3</v>
      </c>
      <c r="BP57" s="343"/>
    </row>
    <row r="58" spans="2:68" s="143" customFormat="1" ht="26.1" customHeight="1">
      <c r="B58" s="848" t="s">
        <v>5263</v>
      </c>
      <c r="C58" s="758" t="s">
        <v>5269</v>
      </c>
      <c r="D58" s="758" t="s">
        <v>5265</v>
      </c>
      <c r="E58" s="199"/>
      <c r="F58" s="199"/>
      <c r="G58" s="200" t="s">
        <v>4747</v>
      </c>
      <c r="H58" s="573" t="s">
        <v>164</v>
      </c>
      <c r="I58" s="781">
        <v>0.50680000000000003</v>
      </c>
      <c r="J58" s="573" t="s">
        <v>164</v>
      </c>
      <c r="K58" s="575">
        <v>1</v>
      </c>
      <c r="L58" s="202"/>
      <c r="M58" s="202">
        <v>1.1550000000000001E-2</v>
      </c>
      <c r="N58" s="202"/>
      <c r="O58" s="496">
        <v>0</v>
      </c>
      <c r="P58" s="783">
        <f>IF(G58=(Prämie),I58*K58,IF(G58='Assumptions sheet'!$W$9,(I58*K58+L58+M58+N58)*(1+O58)+(O58*BJ58*BI58),(I58*K58+L58+M58+N58)*(1+O58)+(O58*BJ58)))</f>
        <v>0.51834999999999998</v>
      </c>
      <c r="Q58" s="213"/>
      <c r="R58" s="214"/>
      <c r="S58" s="215"/>
      <c r="T58" s="216"/>
      <c r="U58" s="341">
        <f t="shared" si="15"/>
        <v>0</v>
      </c>
      <c r="V58" s="220">
        <v>2E-3</v>
      </c>
      <c r="W58" s="341">
        <f t="shared" si="16"/>
        <v>0</v>
      </c>
      <c r="Y58" s="213"/>
      <c r="Z58" s="341">
        <f t="shared" si="17"/>
        <v>0</v>
      </c>
      <c r="AA58" s="220">
        <v>2E-3</v>
      </c>
      <c r="AB58" s="341">
        <f t="shared" si="18"/>
        <v>0</v>
      </c>
      <c r="AD58" s="213"/>
      <c r="AE58" s="341">
        <f t="shared" si="19"/>
        <v>0</v>
      </c>
      <c r="AF58" s="220">
        <v>2E-3</v>
      </c>
      <c r="AG58" s="341">
        <f t="shared" si="5"/>
        <v>0</v>
      </c>
      <c r="AI58" s="213"/>
      <c r="AJ58" s="341">
        <f t="shared" si="20"/>
        <v>0</v>
      </c>
      <c r="AK58" s="220">
        <v>2E-3</v>
      </c>
      <c r="AL58" s="341">
        <f t="shared" si="7"/>
        <v>0</v>
      </c>
      <c r="AN58" s="213"/>
      <c r="AO58" s="341">
        <f t="shared" si="21"/>
        <v>0</v>
      </c>
      <c r="AP58" s="220">
        <v>2E-3</v>
      </c>
      <c r="AQ58" s="341">
        <f t="shared" si="9"/>
        <v>0</v>
      </c>
      <c r="AS58" s="213"/>
      <c r="AT58" s="341">
        <f t="shared" si="38"/>
        <v>0</v>
      </c>
      <c r="AU58" s="220">
        <v>2E-3</v>
      </c>
      <c r="AV58" s="341">
        <f t="shared" si="10"/>
        <v>0</v>
      </c>
      <c r="AX58" s="213">
        <v>1</v>
      </c>
      <c r="AY58" s="341">
        <f t="shared" si="39"/>
        <v>0.51834999999999998</v>
      </c>
      <c r="AZ58" s="220">
        <v>2E-3</v>
      </c>
      <c r="BA58" s="341">
        <f t="shared" si="40"/>
        <v>1.0387775551101638E-3</v>
      </c>
      <c r="BC58" s="213">
        <v>1</v>
      </c>
      <c r="BD58" s="341">
        <f t="shared" si="41"/>
        <v>0.51834999999999998</v>
      </c>
      <c r="BE58" s="220">
        <v>2E-3</v>
      </c>
      <c r="BF58" s="341">
        <f t="shared" si="13"/>
        <v>1.0387775551101638E-3</v>
      </c>
      <c r="BH58" s="335"/>
      <c r="BI58" s="350"/>
      <c r="BJ58" s="223"/>
      <c r="BK58" s="561">
        <f t="shared" si="42"/>
        <v>0</v>
      </c>
      <c r="BL58" s="213">
        <v>1</v>
      </c>
      <c r="BM58" s="341">
        <f t="shared" si="43"/>
        <v>0.51834999999999998</v>
      </c>
      <c r="BN58" s="220">
        <v>2E-3</v>
      </c>
      <c r="BO58" s="341">
        <f t="shared" si="14"/>
        <v>1.0387775551101638E-3</v>
      </c>
      <c r="BP58" s="343"/>
    </row>
    <row r="59" spans="2:68" s="143" customFormat="1" ht="26.1" customHeight="1">
      <c r="B59" s="848" t="s">
        <v>5263</v>
      </c>
      <c r="C59" s="758" t="s">
        <v>5270</v>
      </c>
      <c r="D59" s="758" t="s">
        <v>5265</v>
      </c>
      <c r="E59" s="199"/>
      <c r="F59" s="199"/>
      <c r="G59" s="200" t="s">
        <v>4747</v>
      </c>
      <c r="H59" s="573" t="s">
        <v>164</v>
      </c>
      <c r="I59" s="781">
        <v>0.81779999999999997</v>
      </c>
      <c r="J59" s="573" t="s">
        <v>164</v>
      </c>
      <c r="K59" s="575">
        <v>1</v>
      </c>
      <c r="L59" s="202"/>
      <c r="M59" s="202">
        <v>1.1550000000000001E-2</v>
      </c>
      <c r="N59" s="202"/>
      <c r="O59" s="496">
        <v>0</v>
      </c>
      <c r="P59" s="783">
        <f>IF(G59=(Prämie),I59*K59,IF(G59='Assumptions sheet'!$W$9,(I59*K59+L59+M59+N59)*(1+O59)+(O59*BJ59*BI59),(I59*K59+L59+M59+N59)*(1+O59)+(O59*BJ59)))</f>
        <v>0.82934999999999992</v>
      </c>
      <c r="Q59" s="213"/>
      <c r="R59" s="214"/>
      <c r="S59" s="215"/>
      <c r="T59" s="216"/>
      <c r="U59" s="341">
        <f t="shared" si="15"/>
        <v>0</v>
      </c>
      <c r="V59" s="220">
        <v>2E-3</v>
      </c>
      <c r="W59" s="341">
        <f t="shared" si="16"/>
        <v>0</v>
      </c>
      <c r="Y59" s="213"/>
      <c r="Z59" s="341">
        <f t="shared" si="17"/>
        <v>0</v>
      </c>
      <c r="AA59" s="220">
        <v>2E-3</v>
      </c>
      <c r="AB59" s="341">
        <f t="shared" si="18"/>
        <v>0</v>
      </c>
      <c r="AD59" s="213"/>
      <c r="AE59" s="341">
        <f t="shared" si="19"/>
        <v>0</v>
      </c>
      <c r="AF59" s="220">
        <v>2E-3</v>
      </c>
      <c r="AG59" s="341">
        <f t="shared" si="5"/>
        <v>0</v>
      </c>
      <c r="AI59" s="213"/>
      <c r="AJ59" s="341">
        <f t="shared" si="20"/>
        <v>0</v>
      </c>
      <c r="AK59" s="220">
        <v>2E-3</v>
      </c>
      <c r="AL59" s="341">
        <f t="shared" si="7"/>
        <v>0</v>
      </c>
      <c r="AN59" s="213"/>
      <c r="AO59" s="341">
        <f t="shared" si="21"/>
        <v>0</v>
      </c>
      <c r="AP59" s="220">
        <v>2E-3</v>
      </c>
      <c r="AQ59" s="341">
        <f>IF(AA59=(Prämie), 0, AO59*(1/(1-AP59)-1))</f>
        <v>0</v>
      </c>
      <c r="AS59" s="213"/>
      <c r="AT59" s="341">
        <f t="shared" si="38"/>
        <v>0</v>
      </c>
      <c r="AU59" s="220">
        <v>2E-3</v>
      </c>
      <c r="AV59" s="341">
        <f t="shared" si="10"/>
        <v>0</v>
      </c>
      <c r="AX59" s="213">
        <v>1</v>
      </c>
      <c r="AY59" s="341">
        <f t="shared" si="39"/>
        <v>0.82934999999999992</v>
      </c>
      <c r="AZ59" s="220">
        <v>2E-3</v>
      </c>
      <c r="BA59" s="341">
        <f>IF(AK59=(Prämie), 0, AY59*(1/(1-AZ59)-1))</f>
        <v>1.6620240480961018E-3</v>
      </c>
      <c r="BC59" s="213">
        <v>1</v>
      </c>
      <c r="BD59" s="341">
        <f t="shared" si="41"/>
        <v>0.82934999999999992</v>
      </c>
      <c r="BE59" s="220">
        <v>2E-3</v>
      </c>
      <c r="BF59" s="341">
        <f t="shared" si="13"/>
        <v>1.6620240480961018E-3</v>
      </c>
      <c r="BH59" s="335"/>
      <c r="BI59" s="350"/>
      <c r="BJ59" s="223"/>
      <c r="BK59" s="561">
        <f t="shared" si="42"/>
        <v>0</v>
      </c>
      <c r="BL59" s="213">
        <v>1</v>
      </c>
      <c r="BM59" s="341">
        <f t="shared" si="43"/>
        <v>0.82934999999999992</v>
      </c>
      <c r="BN59" s="220">
        <v>2E-3</v>
      </c>
      <c r="BO59" s="341">
        <f t="shared" si="14"/>
        <v>1.6620240480961018E-3</v>
      </c>
      <c r="BP59" s="343"/>
    </row>
    <row r="60" spans="2:68" s="143" customFormat="1" ht="26.1" customHeight="1">
      <c r="B60" s="848" t="s">
        <v>5263</v>
      </c>
      <c r="C60" s="758" t="s">
        <v>5271</v>
      </c>
      <c r="D60" s="758" t="s">
        <v>5265</v>
      </c>
      <c r="E60" s="199"/>
      <c r="F60" s="199"/>
      <c r="G60" s="200" t="s">
        <v>4747</v>
      </c>
      <c r="H60" s="573" t="s">
        <v>164</v>
      </c>
      <c r="I60" s="781">
        <v>0.81779999999999997</v>
      </c>
      <c r="J60" s="573" t="s">
        <v>164</v>
      </c>
      <c r="K60" s="575">
        <v>1</v>
      </c>
      <c r="L60" s="202"/>
      <c r="M60" s="202">
        <v>1.1550000000000001E-2</v>
      </c>
      <c r="N60" s="202"/>
      <c r="O60" s="496">
        <v>0</v>
      </c>
      <c r="P60" s="783">
        <f>IF(G60=(Prämie),I60*K60,IF(G60='Assumptions sheet'!$W$9,(I60*K60+L60+M60+N60)*(1+O60)+(O60*BJ60*BI60),(I60*K60+L60+M60+N60)*(1+O60)+(O60*BJ60)))</f>
        <v>0.82934999999999992</v>
      </c>
      <c r="Q60" s="213"/>
      <c r="R60" s="214"/>
      <c r="S60" s="215"/>
      <c r="T60" s="216"/>
      <c r="U60" s="341">
        <f>IF(OR($G60=(Kaufteil), $G60=(MTZ)), $P60*T60, IF($G60=(Prämie),$P60*$R60*T60,($P60*$Q60-$S60)*T60))</f>
        <v>0</v>
      </c>
      <c r="V60" s="220">
        <v>2E-3</v>
      </c>
      <c r="W60" s="341">
        <f>IF(G60=(Prämie), 0, U60*(1/(1-V60)-1))</f>
        <v>0</v>
      </c>
      <c r="Y60" s="213"/>
      <c r="Z60" s="341">
        <f>IF(OR($G60=(Kaufteil), $G60=(MTZ)), $P60*Y60, IF($G60=(Prämie),$P60*$R60*Y60,($P60*$Q60-$S60)*Y60))</f>
        <v>0</v>
      </c>
      <c r="AA60" s="220">
        <v>2E-3</v>
      </c>
      <c r="AB60" s="341">
        <f>IF(L60=(Prämie), 0, Z60*(1/(1-AA60)-1))</f>
        <v>0</v>
      </c>
      <c r="AD60" s="213"/>
      <c r="AE60" s="341">
        <f>IF(OR($G60=(Kaufteil), $G60=(MTZ)), $P60*AD60, IF($G60=(Prämie),$P60*$R60*AD60,($P60*$Q60-$S60)*AD60))</f>
        <v>0</v>
      </c>
      <c r="AF60" s="220">
        <v>2E-3</v>
      </c>
      <c r="AG60" s="341">
        <f>IF(Q60=(Prämie), 0, AE60*(1/(1-AF60)-1))</f>
        <v>0</v>
      </c>
      <c r="AI60" s="213"/>
      <c r="AJ60" s="341">
        <f>IF(OR($G60=(Kaufteil), $G60=(MTZ)), $P60*AI60, IF($G60=(Prämie),$P60*$R60*AI60,($P60*$Q60-$S60)*AI60))</f>
        <v>0</v>
      </c>
      <c r="AK60" s="220">
        <v>2E-3</v>
      </c>
      <c r="AL60" s="341">
        <f>IF(V60=(Prämie), 0, AJ60*(1/(1-AK60)-1))</f>
        <v>0</v>
      </c>
      <c r="AN60" s="213"/>
      <c r="AO60" s="341">
        <f>IF(OR($G60=(Kaufteil), $G60=(MTZ)), $P60*AN60, IF($G60=(Prämie),$P60*$R60*AN60,($P60*$Q60-$S60)*AN60))</f>
        <v>0</v>
      </c>
      <c r="AP60" s="220">
        <v>2E-3</v>
      </c>
      <c r="AQ60" s="341">
        <f>IF(AA60=(Prämie), 0, AO60*(1/(1-AP60)-1))</f>
        <v>0</v>
      </c>
      <c r="AS60" s="213"/>
      <c r="AT60" s="341">
        <f>IF(OR($G60=(Kaufteil), $G60=(MTZ)), $P60*AS60, IF($G60=(Prämie),$P60*$R60*AS60,($P60*$Q60-$S60)*AS60))</f>
        <v>0</v>
      </c>
      <c r="AU60" s="220">
        <v>2E-3</v>
      </c>
      <c r="AV60" s="341">
        <f t="shared" si="10"/>
        <v>0</v>
      </c>
      <c r="AX60" s="213">
        <v>1</v>
      </c>
      <c r="AY60" s="341">
        <f>IF(OR($G60=(Kaufteil), $G60=(MTZ)), $P60*AX60, IF($G60=(Prämie),$P60*$R60*AX60,($P60*$Q60-$S60)*AX60))</f>
        <v>0.82934999999999992</v>
      </c>
      <c r="AZ60" s="220">
        <v>2E-3</v>
      </c>
      <c r="BA60" s="341">
        <f>IF(AK60=(Prämie), 0, AY60*(1/(1-AZ60)-1))</f>
        <v>1.6620240480961018E-3</v>
      </c>
      <c r="BC60" s="213">
        <v>1</v>
      </c>
      <c r="BD60" s="341">
        <f>IF(OR($G60=(Kaufteil), $G60=(MTZ)), $P60*BC60, IF($G60=(Prämie),$P60*$R60*BC60,($P60*$Q60-$S60)*BC60))</f>
        <v>0.82934999999999992</v>
      </c>
      <c r="BE60" s="220">
        <v>2E-3</v>
      </c>
      <c r="BF60" s="341">
        <f t="shared" si="13"/>
        <v>1.6620240480961018E-3</v>
      </c>
      <c r="BH60" s="335"/>
      <c r="BI60" s="350"/>
      <c r="BJ60" s="223"/>
      <c r="BK60" s="561">
        <f>IF(AND(NOT(BL60="x"),BH60&lt;&gt;""), BI60*BJ60, 0)</f>
        <v>0</v>
      </c>
      <c r="BL60" s="213">
        <v>1</v>
      </c>
      <c r="BM60" s="341">
        <f>IF(OR($G60=(Kaufteil), $G60=(MTZ)), $P60*BL60, IF($G60=(Prämie),$P60*$R60*BL60,($P60*$Q60-$S60)*BL60))</f>
        <v>0.82934999999999992</v>
      </c>
      <c r="BN60" s="220">
        <v>2E-3</v>
      </c>
      <c r="BO60" s="341">
        <f t="shared" si="14"/>
        <v>1.6620240480961018E-3</v>
      </c>
      <c r="BP60" s="343"/>
    </row>
    <row r="61" spans="2:68" s="143" customFormat="1" ht="26.1" customHeight="1">
      <c r="B61" s="848" t="s">
        <v>5263</v>
      </c>
      <c r="C61" s="758" t="s">
        <v>5272</v>
      </c>
      <c r="D61" s="758" t="s">
        <v>5265</v>
      </c>
      <c r="E61" s="199"/>
      <c r="F61" s="199"/>
      <c r="G61" s="200" t="s">
        <v>4747</v>
      </c>
      <c r="H61" s="573" t="s">
        <v>164</v>
      </c>
      <c r="I61" s="781">
        <v>3.2774999999999999</v>
      </c>
      <c r="J61" s="573" t="s">
        <v>164</v>
      </c>
      <c r="K61" s="575">
        <v>1</v>
      </c>
      <c r="L61" s="202"/>
      <c r="M61" s="202">
        <v>7.1182489451476802E-2</v>
      </c>
      <c r="N61" s="202"/>
      <c r="O61" s="496">
        <v>0</v>
      </c>
      <c r="P61" s="783">
        <f>IF(G61=(Prämie),I61*K61,IF(G61='Assumptions sheet'!$W$9,(I61*K61+L61+M61+N61)*(1+O61)+(O61*BJ61*BI61),(I61*K61+L61+M61+N61)*(1+O61)+(O61*BJ61)))</f>
        <v>3.3486824894514768</v>
      </c>
      <c r="Q61" s="213"/>
      <c r="R61" s="214"/>
      <c r="S61" s="215"/>
      <c r="T61" s="216"/>
      <c r="U61" s="341">
        <f t="shared" si="15"/>
        <v>0</v>
      </c>
      <c r="V61" s="220">
        <v>2E-3</v>
      </c>
      <c r="W61" s="341">
        <f t="shared" si="16"/>
        <v>0</v>
      </c>
      <c r="Y61" s="213"/>
      <c r="Z61" s="341">
        <f t="shared" si="17"/>
        <v>0</v>
      </c>
      <c r="AA61" s="220">
        <v>2E-3</v>
      </c>
      <c r="AB61" s="341">
        <f t="shared" si="18"/>
        <v>0</v>
      </c>
      <c r="AD61" s="213"/>
      <c r="AE61" s="341">
        <f t="shared" si="19"/>
        <v>0</v>
      </c>
      <c r="AF61" s="220">
        <v>2E-3</v>
      </c>
      <c r="AG61" s="341">
        <f t="shared" si="5"/>
        <v>0</v>
      </c>
      <c r="AI61" s="213"/>
      <c r="AJ61" s="341">
        <f t="shared" si="20"/>
        <v>0</v>
      </c>
      <c r="AK61" s="220">
        <v>2E-3</v>
      </c>
      <c r="AL61" s="341">
        <f t="shared" si="7"/>
        <v>0</v>
      </c>
      <c r="AN61" s="213"/>
      <c r="AO61" s="341">
        <f t="shared" ref="AO61" si="66">IF(OR($G61=(Kaufteil), $G61=(MTZ)), $P61*AN61, IF($G61=(Prämie),$P61*$R61*AN61,($P61*$Q61-$S61)*AN61))</f>
        <v>0</v>
      </c>
      <c r="AP61" s="220">
        <v>2E-3</v>
      </c>
      <c r="AQ61" s="341">
        <f t="shared" ref="AQ61" si="67">IF(AA61=(Prämie), 0, AO61*(1/(1-AP61)-1))</f>
        <v>0</v>
      </c>
      <c r="AS61" s="213"/>
      <c r="AT61" s="341">
        <f t="shared" ref="AT61" si="68">IF(OR($G61=(Kaufteil), $G61=(MTZ)), $P61*AS61, IF($G61=(Prämie),$P61*$R61*AS61,($P61*$Q61-$S61)*AS61))</f>
        <v>0</v>
      </c>
      <c r="AU61" s="220">
        <v>2E-3</v>
      </c>
      <c r="AV61" s="341">
        <f t="shared" si="10"/>
        <v>0</v>
      </c>
      <c r="AX61" s="213">
        <v>1</v>
      </c>
      <c r="AY61" s="341">
        <f t="shared" ref="AY61:AY62" si="69">IF(OR($G61=(Kaufteil), $G61=(MTZ)), $P61*AX61, IF($G61=(Prämie),$P61*$R61*AX61,($P61*$Q61-$S61)*AX61))</f>
        <v>3.3486824894514768</v>
      </c>
      <c r="AZ61" s="220">
        <v>2E-3</v>
      </c>
      <c r="BA61" s="341">
        <f t="shared" ref="BA61:BA62" si="70">IF(AK61=(Prämie), 0, AY61*(1/(1-AZ61)-1))</f>
        <v>6.7107865520066026E-3</v>
      </c>
      <c r="BC61" s="213">
        <v>1</v>
      </c>
      <c r="BD61" s="341">
        <f t="shared" ref="BD61:BD62" si="71">IF(OR($G61=(Kaufteil), $G61=(MTZ)), $P61*BC61, IF($G61=(Prämie),$P61*$R61*BC61,($P61*$Q61-$S61)*BC61))</f>
        <v>3.3486824894514768</v>
      </c>
      <c r="BE61" s="220">
        <v>2E-3</v>
      </c>
      <c r="BF61" s="341">
        <f t="shared" si="13"/>
        <v>6.7107865520066026E-3</v>
      </c>
      <c r="BH61" s="335"/>
      <c r="BI61" s="350"/>
      <c r="BJ61" s="223"/>
      <c r="BK61" s="561">
        <f t="shared" si="42"/>
        <v>0</v>
      </c>
      <c r="BL61" s="213">
        <v>1</v>
      </c>
      <c r="BM61" s="341">
        <f t="shared" ref="BM61:BM62" si="72">IF(OR($G61=(Kaufteil), $G61=(MTZ)), $P61*BL61, IF($G61=(Prämie),$P61*$R61*BL61,($P61*$Q61-$S61)*BL61))</f>
        <v>3.3486824894514768</v>
      </c>
      <c r="BN61" s="220">
        <v>2E-3</v>
      </c>
      <c r="BO61" s="341">
        <f t="shared" si="14"/>
        <v>6.7107865520066026E-3</v>
      </c>
      <c r="BP61" s="343"/>
    </row>
    <row r="62" spans="2:68" s="143" customFormat="1" ht="26.1" customHeight="1">
      <c r="B62" s="848" t="s">
        <v>5263</v>
      </c>
      <c r="C62" s="758" t="s">
        <v>5273</v>
      </c>
      <c r="D62" s="758" t="s">
        <v>5265</v>
      </c>
      <c r="E62" s="199"/>
      <c r="F62" s="199"/>
      <c r="G62" s="200" t="s">
        <v>188</v>
      </c>
      <c r="H62" s="573" t="s">
        <v>164</v>
      </c>
      <c r="I62" s="781">
        <v>5.7800000000000004E-3</v>
      </c>
      <c r="J62" s="573" t="s">
        <v>164</v>
      </c>
      <c r="K62" s="575">
        <v>1</v>
      </c>
      <c r="L62" s="202"/>
      <c r="M62" s="202">
        <v>2.2331730769230764E-4</v>
      </c>
      <c r="N62" s="202"/>
      <c r="O62" s="496">
        <v>0</v>
      </c>
      <c r="P62" s="783">
        <f>IF(G62=(Prämie),I62*K62,IF(G62='Assumptions sheet'!$W$9,(I62*K62+L62+M62+N62)*(1+O62)+(O62*BJ62*BI62),(I62*K62+L62+M62+N62)*(1+O62)+(O62*BJ62)))</f>
        <v>6.0033173076923085E-3</v>
      </c>
      <c r="Q62" s="213">
        <v>1</v>
      </c>
      <c r="R62" s="214"/>
      <c r="S62" s="215"/>
      <c r="T62" s="216"/>
      <c r="U62" s="341"/>
      <c r="V62" s="220">
        <v>2E-3</v>
      </c>
      <c r="W62" s="341"/>
      <c r="Y62" s="213"/>
      <c r="Z62" s="341"/>
      <c r="AA62" s="220">
        <v>2E-3</v>
      </c>
      <c r="AB62" s="341"/>
      <c r="AD62" s="213"/>
      <c r="AE62" s="341"/>
      <c r="AF62" s="220">
        <v>2E-3</v>
      </c>
      <c r="AG62" s="341"/>
      <c r="AI62" s="213"/>
      <c r="AJ62" s="341">
        <f t="shared" si="20"/>
        <v>0</v>
      </c>
      <c r="AK62" s="220">
        <v>2E-3</v>
      </c>
      <c r="AL62" s="341">
        <f t="shared" ref="AL62" si="73">IF(V62=(Prämie), 0, AJ62*(1/(1-AK62)-1))</f>
        <v>0</v>
      </c>
      <c r="AN62" s="213"/>
      <c r="AO62" s="341"/>
      <c r="AP62" s="220">
        <v>2E-3</v>
      </c>
      <c r="AQ62" s="341"/>
      <c r="AS62" s="213"/>
      <c r="AT62" s="341"/>
      <c r="AU62" s="220">
        <v>2E-3</v>
      </c>
      <c r="AV62" s="341"/>
      <c r="AX62" s="213">
        <v>59.5</v>
      </c>
      <c r="AY62" s="341">
        <f t="shared" si="69"/>
        <v>0.35719737980769234</v>
      </c>
      <c r="AZ62" s="220">
        <v>2E-3</v>
      </c>
      <c r="BA62" s="341">
        <f t="shared" si="70"/>
        <v>7.1582641244022631E-4</v>
      </c>
      <c r="BC62" s="213">
        <v>59.5</v>
      </c>
      <c r="BD62" s="341">
        <f t="shared" si="71"/>
        <v>0.35719737980769234</v>
      </c>
      <c r="BE62" s="220">
        <v>2E-3</v>
      </c>
      <c r="BF62" s="341">
        <f t="shared" si="13"/>
        <v>7.1582641244022631E-4</v>
      </c>
      <c r="BH62" s="335"/>
      <c r="BI62" s="350"/>
      <c r="BJ62" s="223"/>
      <c r="BK62" s="561">
        <f t="shared" si="42"/>
        <v>0</v>
      </c>
      <c r="BL62" s="213">
        <v>59.5</v>
      </c>
      <c r="BM62" s="341">
        <f t="shared" si="72"/>
        <v>0.35719737980769234</v>
      </c>
      <c r="BN62" s="220">
        <v>2E-3</v>
      </c>
      <c r="BO62" s="341">
        <f t="shared" si="14"/>
        <v>7.1582641244022631E-4</v>
      </c>
      <c r="BP62" s="343"/>
    </row>
    <row r="63" spans="2:68" s="143" customFormat="1" ht="26.1" customHeight="1">
      <c r="B63" s="848" t="s">
        <v>5263</v>
      </c>
      <c r="C63" s="758" t="s">
        <v>5274</v>
      </c>
      <c r="D63" s="758" t="s">
        <v>5265</v>
      </c>
      <c r="E63" s="199"/>
      <c r="F63" s="199"/>
      <c r="G63" s="200" t="s">
        <v>4747</v>
      </c>
      <c r="H63" s="573" t="s">
        <v>164</v>
      </c>
      <c r="I63" s="781">
        <v>3.6110000000000002</v>
      </c>
      <c r="J63" s="573" t="s">
        <v>164</v>
      </c>
      <c r="K63" s="575">
        <v>1</v>
      </c>
      <c r="L63" s="202"/>
      <c r="M63" s="202">
        <v>0.28888000000000003</v>
      </c>
      <c r="N63" s="202"/>
      <c r="O63" s="496">
        <v>0</v>
      </c>
      <c r="P63" s="783">
        <f>IF(G63=(Prämie),I63*K63,IF(G63='Assumptions sheet'!$W$9,(I63*K63+L63+M63+N63)*(1+O63)+(O63*BJ63*BI63),(I63*K63+L63+M63+N63)*(1+O63)+(O63*BJ63)))</f>
        <v>3.8998800000000005</v>
      </c>
      <c r="Q63" s="213"/>
      <c r="R63" s="214"/>
      <c r="S63" s="215"/>
      <c r="T63" s="216"/>
      <c r="U63" s="341">
        <f t="shared" ref="U63:U110" si="74">IF(OR($G63=(Kaufteil), $G63=(MTZ)), $P63*T63, IF($G63=(Prämie),$P63*$R63*T63,($P63*$Q63-$S63)*T63))</f>
        <v>0</v>
      </c>
      <c r="V63" s="220">
        <v>2E-3</v>
      </c>
      <c r="W63" s="341">
        <f t="shared" ref="W63:W110" si="75">IF(G63=(Prämie), 0, U63*(1/(1-V63)-1))</f>
        <v>0</v>
      </c>
      <c r="Y63" s="213"/>
      <c r="Z63" s="341">
        <f t="shared" ref="Z63:Z110" si="76">IF(OR($G63=(Kaufteil), $G63=(MTZ)), $P63*Y63, IF($G63=(Prämie),$P63*$R63*Y63,($P63*$Q63-$S63)*Y63))</f>
        <v>0</v>
      </c>
      <c r="AA63" s="220">
        <v>2E-3</v>
      </c>
      <c r="AB63" s="341">
        <f t="shared" ref="AB63:AB110" si="77">IF(L63=(Prämie), 0, Z63*(1/(1-AA63)-1))</f>
        <v>0</v>
      </c>
      <c r="AD63" s="213"/>
      <c r="AE63" s="341">
        <f t="shared" ref="AE63:AE110" si="78">IF(OR($G63=(Kaufteil), $G63=(MTZ)), $P63*AD63, IF($G63=(Prämie),$P63*$R63*AD63,($P63*$Q63-$S63)*AD63))</f>
        <v>0</v>
      </c>
      <c r="AF63" s="220">
        <v>2E-3</v>
      </c>
      <c r="AG63" s="341">
        <f t="shared" si="5"/>
        <v>0</v>
      </c>
      <c r="AI63" s="213"/>
      <c r="AJ63" s="341">
        <f t="shared" ref="AJ63:AJ110" si="79">IF(OR($G63=(Kaufteil), $G63=(MTZ)), $P63*AI63, IF($G63=(Prämie),$P63*$R63*AI63,($P63*$Q63-$S63)*AI63))</f>
        <v>0</v>
      </c>
      <c r="AK63" s="220">
        <v>2E-3</v>
      </c>
      <c r="AL63" s="341">
        <f t="shared" si="7"/>
        <v>0</v>
      </c>
      <c r="AN63" s="213"/>
      <c r="AO63" s="341">
        <f t="shared" ref="AO63:AO110" si="80">IF(OR($G63=(Kaufteil), $G63=(MTZ)), $P63*AN63, IF($G63=(Prämie),$P63*$R63*AN63,($P63*$Q63-$S63)*AN63))</f>
        <v>0</v>
      </c>
      <c r="AP63" s="220">
        <v>2E-3</v>
      </c>
      <c r="AQ63" s="341">
        <f t="shared" si="9"/>
        <v>0</v>
      </c>
      <c r="AS63" s="213"/>
      <c r="AT63" s="341">
        <f t="shared" ref="AT63:AT64" si="81">IF(OR($G63=(Kaufteil), $G63=(MTZ)), $P63*AS63, IF($G63=(Prämie),$P63*$R63*AS63,($P63*$Q63-$S63)*AS63))</f>
        <v>0</v>
      </c>
      <c r="AU63" s="220">
        <v>2E-3</v>
      </c>
      <c r="AV63" s="341">
        <f t="shared" ref="AV63:AV110" si="82">IF(AG63=(Prämie), 0, AT63*(1/(1-AU63)-1))</f>
        <v>0</v>
      </c>
      <c r="AX63" s="213">
        <v>1</v>
      </c>
      <c r="AY63" s="341">
        <f t="shared" ref="AY63:AY64" si="83">IF(OR($G63=(Kaufteil), $G63=(MTZ)), $P63*AX63, IF($G63=(Prämie),$P63*$R63*AX63,($P63*$Q63-$S63)*AX63))</f>
        <v>3.8998800000000005</v>
      </c>
      <c r="AZ63" s="220">
        <v>2E-3</v>
      </c>
      <c r="BA63" s="341">
        <f t="shared" ref="BA63:BA64" si="84">IF(AK63=(Prämie), 0, AY63*(1/(1-AZ63)-1))</f>
        <v>7.8153907815627019E-3</v>
      </c>
      <c r="BC63" s="213">
        <v>1</v>
      </c>
      <c r="BD63" s="341">
        <f t="shared" ref="BD63:BD64" si="85">IF(OR($G63=(Kaufteil), $G63=(MTZ)), $P63*BC63, IF($G63=(Prämie),$P63*$R63*BC63,($P63*$Q63-$S63)*BC63))</f>
        <v>3.8998800000000005</v>
      </c>
      <c r="BE63" s="220">
        <v>2E-3</v>
      </c>
      <c r="BF63" s="341">
        <f t="shared" ref="BF63:BF110" si="86">IF(AQ63=(Prämie), 0, BD63*(1/(1-BE63)-1))</f>
        <v>7.8153907815627019E-3</v>
      </c>
      <c r="BH63" s="335"/>
      <c r="BI63" s="350"/>
      <c r="BJ63" s="223"/>
      <c r="BK63" s="561">
        <f t="shared" si="42"/>
        <v>0</v>
      </c>
      <c r="BL63" s="213">
        <v>1</v>
      </c>
      <c r="BM63" s="341">
        <f t="shared" ref="BM63:BM64" si="87">IF(OR($G63=(Kaufteil), $G63=(MTZ)), $P63*BL63, IF($G63=(Prämie),$P63*$R63*BL63,($P63*$Q63-$S63)*BL63))</f>
        <v>3.8998800000000005</v>
      </c>
      <c r="BN63" s="220">
        <v>2E-3</v>
      </c>
      <c r="BO63" s="341">
        <f t="shared" ref="BO63:BO110" si="88">IF(AZ63=(Prämie), 0, BM63*(1/(1-BN63)-1))</f>
        <v>7.8153907815627019E-3</v>
      </c>
      <c r="BP63" s="343"/>
    </row>
    <row r="64" spans="2:68" s="143" customFormat="1" ht="26.1" customHeight="1">
      <c r="B64" s="848" t="s">
        <v>5263</v>
      </c>
      <c r="C64" s="758" t="s">
        <v>5275</v>
      </c>
      <c r="D64" s="758" t="s">
        <v>5265</v>
      </c>
      <c r="E64" s="199"/>
      <c r="F64" s="199"/>
      <c r="G64" s="200" t="s">
        <v>4747</v>
      </c>
      <c r="H64" s="573" t="s">
        <v>164</v>
      </c>
      <c r="I64" s="781">
        <v>0.7</v>
      </c>
      <c r="J64" s="573" t="s">
        <v>164</v>
      </c>
      <c r="K64" s="575">
        <v>1</v>
      </c>
      <c r="L64" s="202"/>
      <c r="M64" s="202">
        <v>6.13E-2</v>
      </c>
      <c r="N64" s="202"/>
      <c r="O64" s="496">
        <v>0</v>
      </c>
      <c r="P64" s="783">
        <f>IF(G64=(Prämie),I64*K64,IF(G64='Assumptions sheet'!$W$9,(I64*K64+L64+M64+N64)*(1+O64)+(O64*BJ64*BI64),(I64*K64+L64+M64+N64)*(1+O64)+(O64*BJ64)))</f>
        <v>0.76129999999999998</v>
      </c>
      <c r="Q64" s="213"/>
      <c r="R64" s="214"/>
      <c r="S64" s="215"/>
      <c r="T64" s="216"/>
      <c r="U64" s="341">
        <f t="shared" si="74"/>
        <v>0</v>
      </c>
      <c r="V64" s="220">
        <v>2E-3</v>
      </c>
      <c r="W64" s="341">
        <f t="shared" si="75"/>
        <v>0</v>
      </c>
      <c r="Y64" s="213"/>
      <c r="Z64" s="341">
        <f t="shared" si="76"/>
        <v>0</v>
      </c>
      <c r="AA64" s="220">
        <v>2E-3</v>
      </c>
      <c r="AB64" s="341">
        <f t="shared" si="77"/>
        <v>0</v>
      </c>
      <c r="AD64" s="213"/>
      <c r="AE64" s="341">
        <f t="shared" si="78"/>
        <v>0</v>
      </c>
      <c r="AF64" s="220">
        <v>2E-3</v>
      </c>
      <c r="AG64" s="341">
        <f t="shared" si="5"/>
        <v>0</v>
      </c>
      <c r="AI64" s="213"/>
      <c r="AJ64" s="341">
        <f t="shared" si="79"/>
        <v>0</v>
      </c>
      <c r="AK64" s="220">
        <v>2E-3</v>
      </c>
      <c r="AL64" s="341">
        <f t="shared" si="7"/>
        <v>0</v>
      </c>
      <c r="AN64" s="213"/>
      <c r="AO64" s="341">
        <f t="shared" ref="AO64" si="89">IF(OR($G64=(Kaufteil), $G64=(MTZ)), $P64*AN64, IF($G64=(Prämie),$P64*$R64*AN64,($P64*$Q64-$S64)*AN64))</f>
        <v>0</v>
      </c>
      <c r="AP64" s="220">
        <v>2E-3</v>
      </c>
      <c r="AQ64" s="341">
        <f t="shared" ref="AQ64" si="90">IF(AA64=(Prämie), 0, AO64*(1/(1-AP64)-1))</f>
        <v>0</v>
      </c>
      <c r="AS64" s="213"/>
      <c r="AT64" s="341">
        <f t="shared" si="81"/>
        <v>0</v>
      </c>
      <c r="AU64" s="220">
        <v>2E-3</v>
      </c>
      <c r="AV64" s="341">
        <f t="shared" si="82"/>
        <v>0</v>
      </c>
      <c r="AX64" s="213">
        <v>1</v>
      </c>
      <c r="AY64" s="341">
        <f t="shared" si="83"/>
        <v>0.76129999999999998</v>
      </c>
      <c r="AZ64" s="220">
        <v>2E-3</v>
      </c>
      <c r="BA64" s="341">
        <f t="shared" si="84"/>
        <v>1.5256513026051274E-3</v>
      </c>
      <c r="BC64" s="213">
        <v>1</v>
      </c>
      <c r="BD64" s="341">
        <f t="shared" si="85"/>
        <v>0.76129999999999998</v>
      </c>
      <c r="BE64" s="220">
        <v>2E-3</v>
      </c>
      <c r="BF64" s="341">
        <f t="shared" si="86"/>
        <v>1.5256513026051274E-3</v>
      </c>
      <c r="BH64" s="335"/>
      <c r="BI64" s="350"/>
      <c r="BJ64" s="223"/>
      <c r="BK64" s="561">
        <f t="shared" si="42"/>
        <v>0</v>
      </c>
      <c r="BL64" s="213">
        <v>1</v>
      </c>
      <c r="BM64" s="341">
        <f t="shared" si="87"/>
        <v>0.76129999999999998</v>
      </c>
      <c r="BN64" s="220">
        <v>2E-3</v>
      </c>
      <c r="BO64" s="341">
        <f t="shared" si="88"/>
        <v>1.5256513026051274E-3</v>
      </c>
      <c r="BP64" s="343"/>
    </row>
    <row r="65" spans="2:68" s="143" customFormat="1" ht="26.1" customHeight="1">
      <c r="B65" s="848" t="s">
        <v>5263</v>
      </c>
      <c r="C65" s="758" t="s">
        <v>5276</v>
      </c>
      <c r="D65" s="758" t="s">
        <v>5265</v>
      </c>
      <c r="E65" s="199"/>
      <c r="F65" s="199"/>
      <c r="G65" s="200" t="s">
        <v>4747</v>
      </c>
      <c r="H65" s="573" t="s">
        <v>164</v>
      </c>
      <c r="I65" s="781">
        <v>0.7</v>
      </c>
      <c r="J65" s="573" t="s">
        <v>164</v>
      </c>
      <c r="K65" s="575">
        <v>1</v>
      </c>
      <c r="L65" s="202"/>
      <c r="M65" s="202">
        <v>6.13E-2</v>
      </c>
      <c r="N65" s="202"/>
      <c r="O65" s="496">
        <v>0</v>
      </c>
      <c r="P65" s="783">
        <f>IF(G65=(Prämie),I65*K65,IF(G65='Assumptions sheet'!$W$9,(I65*K65+L65+M65+N65)*(1+O65)+(O65*BJ65*BI65),(I65*K65+L65+M65+N65)*(1+O65)+(O65*BJ65)))</f>
        <v>0.76129999999999998</v>
      </c>
      <c r="Q65" s="213"/>
      <c r="R65" s="214"/>
      <c r="S65" s="215"/>
      <c r="T65" s="216"/>
      <c r="U65" s="341"/>
      <c r="V65" s="220">
        <v>2E-3</v>
      </c>
      <c r="W65" s="341"/>
      <c r="Y65" s="213"/>
      <c r="Z65" s="341"/>
      <c r="AA65" s="220">
        <v>2E-3</v>
      </c>
      <c r="AB65" s="341"/>
      <c r="AD65" s="213"/>
      <c r="AE65" s="341"/>
      <c r="AF65" s="220">
        <v>2E-3</v>
      </c>
      <c r="AG65" s="341"/>
      <c r="AI65" s="213"/>
      <c r="AJ65" s="341">
        <f t="shared" ref="AJ65" si="91">IF(OR($G65=(Kaufteil), $G65=(MTZ)), $P65*AI65, IF($G65=(Prämie),$P65*$R65*AI65,($P65*$Q65-$S65)*AI65))</f>
        <v>0</v>
      </c>
      <c r="AK65" s="220">
        <v>2E-3</v>
      </c>
      <c r="AL65" s="341">
        <f t="shared" ref="AL65" si="92">IF(V65=(Prämie), 0, AJ65*(1/(1-AK65)-1))</f>
        <v>0</v>
      </c>
      <c r="AN65" s="213"/>
      <c r="AO65" s="341">
        <f>IF(OR($G65=(Kaufteil), $G65=(MTZ)), $P65*AN65, IF($G65=(Prämie),$P65*$R65*AN65,($P65*$Q65-$S65)*AN65))</f>
        <v>0</v>
      </c>
      <c r="AP65" s="220">
        <v>2E-3</v>
      </c>
      <c r="AQ65" s="341">
        <f>IF(AA65=(Prämie), 0, AO65*(1/(1-AP65)-1))</f>
        <v>0</v>
      </c>
      <c r="AS65" s="213"/>
      <c r="AT65" s="341">
        <f>IF(OR($G65=(Kaufteil), $G65=(MTZ)), $P65*AS65, IF($G65=(Prämie),$P65*$R65*AS65,($P65*$Q65-$S65)*AS65))</f>
        <v>0</v>
      </c>
      <c r="AU65" s="220">
        <v>2E-3</v>
      </c>
      <c r="AV65" s="341">
        <f t="shared" si="82"/>
        <v>0</v>
      </c>
      <c r="AX65" s="213">
        <v>1</v>
      </c>
      <c r="AY65" s="341">
        <f>IF(OR($G65=(Kaufteil), $G65=(MTZ)), $P65*AX65, IF($G65=(Prämie),$P65*$R65*AX65,($P65*$Q65-$S65)*AX65))</f>
        <v>0.76129999999999998</v>
      </c>
      <c r="AZ65" s="220">
        <v>2E-3</v>
      </c>
      <c r="BA65" s="341">
        <f>IF(AK65=(Prämie), 0, AY65*(1/(1-AZ65)-1))</f>
        <v>1.5256513026051274E-3</v>
      </c>
      <c r="BC65" s="213">
        <v>1</v>
      </c>
      <c r="BD65" s="341">
        <f>IF(OR($G65=(Kaufteil), $G65=(MTZ)), $P65*BC65, IF($G65=(Prämie),$P65*$R65*BC65,($P65*$Q65-$S65)*BC65))</f>
        <v>0.76129999999999998</v>
      </c>
      <c r="BE65" s="220">
        <v>2E-3</v>
      </c>
      <c r="BF65" s="341">
        <f t="shared" si="86"/>
        <v>1.5256513026051274E-3</v>
      </c>
      <c r="BH65" s="335"/>
      <c r="BI65" s="350"/>
      <c r="BJ65" s="223"/>
      <c r="BK65" s="561">
        <f t="shared" si="42"/>
        <v>0</v>
      </c>
      <c r="BL65" s="213">
        <v>1</v>
      </c>
      <c r="BM65" s="341">
        <f>IF(OR($G65=(Kaufteil), $G65=(MTZ)), $P65*BL65, IF($G65=(Prämie),$P65*$R65*BL65,($P65*$Q65-$S65)*BL65))</f>
        <v>0.76129999999999998</v>
      </c>
      <c r="BN65" s="220">
        <v>2E-3</v>
      </c>
      <c r="BO65" s="341">
        <f t="shared" si="88"/>
        <v>1.5256513026051274E-3</v>
      </c>
      <c r="BP65" s="343"/>
    </row>
    <row r="66" spans="2:68" s="143" customFormat="1" ht="26.1" customHeight="1">
      <c r="B66" s="848" t="s">
        <v>5263</v>
      </c>
      <c r="C66" s="758" t="s">
        <v>5277</v>
      </c>
      <c r="D66" s="758" t="s">
        <v>5265</v>
      </c>
      <c r="E66" s="199"/>
      <c r="F66" s="199"/>
      <c r="G66" s="200" t="s">
        <v>4747</v>
      </c>
      <c r="H66" s="573" t="s">
        <v>164</v>
      </c>
      <c r="I66" s="781">
        <v>0.64</v>
      </c>
      <c r="J66" s="573" t="s">
        <v>164</v>
      </c>
      <c r="K66" s="575">
        <v>1</v>
      </c>
      <c r="L66" s="202"/>
      <c r="M66" s="202">
        <v>6.13E-2</v>
      </c>
      <c r="N66" s="202"/>
      <c r="O66" s="496">
        <v>0</v>
      </c>
      <c r="P66" s="783">
        <f>IF(G66=(Prämie),I66*K66,IF(G66='Assumptions sheet'!$W$9,(I66*K66+L66+M66+N66)*(1+O66)+(O66*BJ66*BI66),(I66*K66+L66+M66+N66)*(1+O66)+(O66*BJ66)))</f>
        <v>0.70130000000000003</v>
      </c>
      <c r="Q66" s="213"/>
      <c r="R66" s="214"/>
      <c r="S66" s="215"/>
      <c r="T66" s="216"/>
      <c r="U66" s="341"/>
      <c r="V66" s="220">
        <v>2E-3</v>
      </c>
      <c r="W66" s="341"/>
      <c r="Y66" s="213"/>
      <c r="Z66" s="341"/>
      <c r="AA66" s="220">
        <v>2E-3</v>
      </c>
      <c r="AB66" s="341"/>
      <c r="AD66" s="213"/>
      <c r="AE66" s="341"/>
      <c r="AF66" s="220">
        <v>2E-3</v>
      </c>
      <c r="AG66" s="341"/>
      <c r="AI66" s="213"/>
      <c r="AJ66" s="341">
        <f t="shared" ref="AJ66" si="93">IF(OR($G66=(Kaufteil), $G66=(MTZ)), $P66*AI66, IF($G66=(Prämie),$P66*$R66*AI66,($P66*$Q66-$S66)*AI66))</f>
        <v>0</v>
      </c>
      <c r="AK66" s="220">
        <v>2E-3</v>
      </c>
      <c r="AL66" s="341">
        <f t="shared" ref="AL66" si="94">IF(V66=(Prämie), 0, AJ66*(1/(1-AK66)-1))</f>
        <v>0</v>
      </c>
      <c r="AN66" s="213"/>
      <c r="AO66" s="341">
        <f t="shared" ref="AO66" si="95">IF(OR($G66=(Kaufteil), $G66=(MTZ)), $P66*AN66, IF($G66=(Prämie),$P66*$R66*AN66,($P66*$Q66-$S66)*AN66))</f>
        <v>0</v>
      </c>
      <c r="AP66" s="220">
        <v>2E-3</v>
      </c>
      <c r="AQ66" s="341">
        <f t="shared" ref="AQ66" si="96">IF(AA66=(Prämie), 0, AO66*(1/(1-AP66)-1))</f>
        <v>0</v>
      </c>
      <c r="AS66" s="213"/>
      <c r="AT66" s="341">
        <f t="shared" ref="AT66:AT110" si="97">IF(OR($G66=(Kaufteil), $G66=(MTZ)), $P66*AS66, IF($G66=(Prämie),$P66*$R66*AS66,($P66*$Q66-$S66)*AS66))</f>
        <v>0</v>
      </c>
      <c r="AU66" s="220">
        <v>2E-3</v>
      </c>
      <c r="AV66" s="341">
        <f t="shared" si="82"/>
        <v>0</v>
      </c>
      <c r="AX66" s="213">
        <v>1</v>
      </c>
      <c r="AY66" s="341">
        <f t="shared" ref="AY66" si="98">IF(OR($G66=(Kaufteil), $G66=(MTZ)), $P66*AX66, IF($G66=(Prämie),$P66*$R66*AX66,($P66*$Q66-$S66)*AX66))</f>
        <v>0.70130000000000003</v>
      </c>
      <c r="AZ66" s="220">
        <v>2E-3</v>
      </c>
      <c r="BA66" s="341">
        <f t="shared" ref="BA66" si="99">IF(AK66=(Prämie), 0, AY66*(1/(1-AZ66)-1))</f>
        <v>1.4054108216432102E-3</v>
      </c>
      <c r="BC66" s="213">
        <v>1</v>
      </c>
      <c r="BD66" s="341">
        <f t="shared" ref="BD66" si="100">IF(OR($G66=(Kaufteil), $G66=(MTZ)), $P66*BC66, IF($G66=(Prämie),$P66*$R66*BC66,($P66*$Q66-$S66)*BC66))</f>
        <v>0.70130000000000003</v>
      </c>
      <c r="BE66" s="220">
        <v>2E-3</v>
      </c>
      <c r="BF66" s="341">
        <f t="shared" si="86"/>
        <v>1.4054108216432102E-3</v>
      </c>
      <c r="BH66" s="335"/>
      <c r="BI66" s="350"/>
      <c r="BJ66" s="223"/>
      <c r="BK66" s="561">
        <f t="shared" si="42"/>
        <v>0</v>
      </c>
      <c r="BL66" s="213">
        <v>1</v>
      </c>
      <c r="BM66" s="341">
        <f t="shared" ref="BM66" si="101">IF(OR($G66=(Kaufteil), $G66=(MTZ)), $P66*BL66, IF($G66=(Prämie),$P66*$R66*BL66,($P66*$Q66-$S66)*BL66))</f>
        <v>0.70130000000000003</v>
      </c>
      <c r="BN66" s="220">
        <v>2E-3</v>
      </c>
      <c r="BO66" s="341">
        <f t="shared" si="88"/>
        <v>1.4054108216432102E-3</v>
      </c>
      <c r="BP66" s="343"/>
    </row>
    <row r="67" spans="2:68" s="143" customFormat="1" ht="26.1" customHeight="1">
      <c r="B67" s="848" t="s">
        <v>5263</v>
      </c>
      <c r="C67" s="758" t="s">
        <v>5277</v>
      </c>
      <c r="D67" s="758" t="s">
        <v>5265</v>
      </c>
      <c r="E67" s="199"/>
      <c r="F67" s="199"/>
      <c r="G67" s="200" t="s">
        <v>4747</v>
      </c>
      <c r="H67" s="573" t="s">
        <v>164</v>
      </c>
      <c r="I67" s="781">
        <v>0.64</v>
      </c>
      <c r="J67" s="573" t="s">
        <v>164</v>
      </c>
      <c r="K67" s="575">
        <v>1</v>
      </c>
      <c r="L67" s="202"/>
      <c r="M67" s="202">
        <v>6.13E-2</v>
      </c>
      <c r="N67" s="202"/>
      <c r="O67" s="496">
        <v>0</v>
      </c>
      <c r="P67" s="783">
        <f>IF(G67=(Prämie),I67*K67,IF(G67='Assumptions sheet'!$W$9,(I67*K67+L67+M67+N67)*(1+O67)+(O67*BJ67*BI67),(I67*K67+L67+M67+N67)*(1+O67)+(O67*BJ67)))</f>
        <v>0.70130000000000003</v>
      </c>
      <c r="Q67" s="213"/>
      <c r="R67" s="214"/>
      <c r="S67" s="215"/>
      <c r="T67" s="216"/>
      <c r="U67" s="341">
        <f>IF(OR($G67=(Kaufteil), $G67=(MTZ)), $P67*T67, IF($G67=(Prämie),$P67*$R67*T67,($P67*$Q67-$S67)*T67))</f>
        <v>0</v>
      </c>
      <c r="V67" s="220">
        <v>2E-3</v>
      </c>
      <c r="W67" s="341">
        <f>IF(G67=(Prämie), 0, U67*(1/(1-V67)-1))</f>
        <v>0</v>
      </c>
      <c r="Y67" s="213"/>
      <c r="Z67" s="341">
        <f>IF(OR($G67=(Kaufteil), $G67=(MTZ)), $P67*Y67, IF($G67=(Prämie),$P67*$R67*Y67,($P67*$Q67-$S67)*Y67))</f>
        <v>0</v>
      </c>
      <c r="AA67" s="220">
        <v>2E-3</v>
      </c>
      <c r="AB67" s="341">
        <f>IF(L67=(Prämie), 0, Z67*(1/(1-AA67)-1))</f>
        <v>0</v>
      </c>
      <c r="AD67" s="213"/>
      <c r="AE67" s="341">
        <f>IF(OR($G67=(Kaufteil), $G67=(MTZ)), $P67*AD67, IF($G67=(Prämie),$P67*$R67*AD67,($P67*$Q67-$S67)*AD67))</f>
        <v>0</v>
      </c>
      <c r="AF67" s="220">
        <v>2E-3</v>
      </c>
      <c r="AG67" s="341">
        <f>IF(Q67=(Prämie), 0, AE67*(1/(1-AF67)-1))</f>
        <v>0</v>
      </c>
      <c r="AI67" s="213"/>
      <c r="AJ67" s="341">
        <f>IF(OR($G67=(Kaufteil), $G67=(MTZ)), $P67*AI67, IF($G67=(Prämie),$P67*$R67*AI67,($P67*$Q67-$S67)*AI67))</f>
        <v>0</v>
      </c>
      <c r="AK67" s="220">
        <v>2E-3</v>
      </c>
      <c r="AL67" s="341">
        <f>IF(V67=(Prämie), 0, AJ67*(1/(1-AK67)-1))</f>
        <v>0</v>
      </c>
      <c r="AN67" s="213"/>
      <c r="AO67" s="341">
        <f>IF(OR($G67=(Kaufteil), $G67=(MTZ)), $P67*AN67, IF($G67=(Prämie),$P67*$R67*AN67,($P67*$Q67-$S67)*AN67))</f>
        <v>0</v>
      </c>
      <c r="AP67" s="220">
        <v>2E-3</v>
      </c>
      <c r="AQ67" s="341">
        <f>IF(AA67=(Prämie), 0, AO67*(1/(1-AP67)-1))</f>
        <v>0</v>
      </c>
      <c r="AS67" s="213"/>
      <c r="AT67" s="341">
        <f>IF(OR($G67=(Kaufteil), $G67=(MTZ)), $P67*AS67, IF($G67=(Prämie),$P67*$R67*AS67,($P67*$Q67-$S67)*AS67))</f>
        <v>0</v>
      </c>
      <c r="AU67" s="220">
        <v>2E-3</v>
      </c>
      <c r="AV67" s="341">
        <f t="shared" si="82"/>
        <v>0</v>
      </c>
      <c r="AX67" s="213">
        <v>1</v>
      </c>
      <c r="AY67" s="341">
        <f>IF(OR($G67=(Kaufteil), $G67=(MTZ)), $P67*AX67, IF($G67=(Prämie),$P67*$R67*AX67,($P67*$Q67-$S67)*AX67))</f>
        <v>0.70130000000000003</v>
      </c>
      <c r="AZ67" s="220">
        <v>2E-3</v>
      </c>
      <c r="BA67" s="341">
        <f>IF(AK67=(Prämie), 0, AY67*(1/(1-AZ67)-1))</f>
        <v>1.4054108216432102E-3</v>
      </c>
      <c r="BC67" s="213">
        <v>1</v>
      </c>
      <c r="BD67" s="341">
        <f>IF(OR($G67=(Kaufteil), $G67=(MTZ)), $P67*BC67, IF($G67=(Prämie),$P67*$R67*BC67,($P67*$Q67-$S67)*BC67))</f>
        <v>0.70130000000000003</v>
      </c>
      <c r="BE67" s="220">
        <v>2E-3</v>
      </c>
      <c r="BF67" s="341">
        <f t="shared" si="86"/>
        <v>1.4054108216432102E-3</v>
      </c>
      <c r="BH67" s="335"/>
      <c r="BI67" s="350"/>
      <c r="BJ67" s="223"/>
      <c r="BK67" s="561">
        <f>IF(AND(NOT(BL67="x"),BH67&lt;&gt;""), BI67*BJ67, 0)</f>
        <v>0</v>
      </c>
      <c r="BL67" s="213">
        <v>1</v>
      </c>
      <c r="BM67" s="341">
        <f>IF(OR($G67=(Kaufteil), $G67=(MTZ)), $P67*BL67, IF($G67=(Prämie),$P67*$R67*BL67,($P67*$Q67-$S67)*BL67))</f>
        <v>0.70130000000000003</v>
      </c>
      <c r="BN67" s="220">
        <v>2E-3</v>
      </c>
      <c r="BO67" s="341">
        <f t="shared" si="88"/>
        <v>1.4054108216432102E-3</v>
      </c>
      <c r="BP67" s="343"/>
    </row>
    <row r="68" spans="2:68" s="143" customFormat="1" ht="26.1" customHeight="1">
      <c r="B68" s="848" t="s">
        <v>5263</v>
      </c>
      <c r="C68" s="758" t="s">
        <v>5278</v>
      </c>
      <c r="D68" s="758" t="s">
        <v>5265</v>
      </c>
      <c r="E68" s="199"/>
      <c r="F68" s="199"/>
      <c r="G68" s="200" t="s">
        <v>4747</v>
      </c>
      <c r="H68" s="573" t="s">
        <v>164</v>
      </c>
      <c r="I68" s="781">
        <v>0.7</v>
      </c>
      <c r="J68" s="573" t="s">
        <v>164</v>
      </c>
      <c r="K68" s="575">
        <v>1</v>
      </c>
      <c r="L68" s="202"/>
      <c r="M68" s="202">
        <v>6.13E-2</v>
      </c>
      <c r="N68" s="202"/>
      <c r="O68" s="496">
        <v>0</v>
      </c>
      <c r="P68" s="783">
        <f>IF(G68=(Prämie),I68*K68,IF(G68='Assumptions sheet'!$W$9,(I68*K68+L68+M68+N68)*(1+O68)+(O68*BJ68*BI68),(I68*K68+L68+M68+N68)*(1+O68)+(O68*BJ68)))</f>
        <v>0.76129999999999998</v>
      </c>
      <c r="Q68" s="213"/>
      <c r="R68" s="214"/>
      <c r="S68" s="215"/>
      <c r="T68" s="216"/>
      <c r="U68" s="341">
        <f t="shared" si="74"/>
        <v>0</v>
      </c>
      <c r="V68" s="220">
        <v>2E-3</v>
      </c>
      <c r="W68" s="341">
        <f t="shared" si="75"/>
        <v>0</v>
      </c>
      <c r="Y68" s="213"/>
      <c r="Z68" s="341">
        <f t="shared" si="76"/>
        <v>0</v>
      </c>
      <c r="AA68" s="220">
        <v>2E-3</v>
      </c>
      <c r="AB68" s="341">
        <f t="shared" si="77"/>
        <v>0</v>
      </c>
      <c r="AD68" s="213"/>
      <c r="AE68" s="341">
        <f t="shared" si="78"/>
        <v>0</v>
      </c>
      <c r="AF68" s="220">
        <v>2E-3</v>
      </c>
      <c r="AG68" s="341">
        <f t="shared" si="5"/>
        <v>0</v>
      </c>
      <c r="AI68" s="213"/>
      <c r="AJ68" s="341">
        <f t="shared" si="79"/>
        <v>0</v>
      </c>
      <c r="AK68" s="220">
        <v>2E-3</v>
      </c>
      <c r="AL68" s="341">
        <f t="shared" si="7"/>
        <v>0</v>
      </c>
      <c r="AN68" s="213"/>
      <c r="AO68" s="341">
        <f t="shared" si="80"/>
        <v>0</v>
      </c>
      <c r="AP68" s="220">
        <v>2E-3</v>
      </c>
      <c r="AQ68" s="341">
        <f t="shared" si="9"/>
        <v>0</v>
      </c>
      <c r="AS68" s="213"/>
      <c r="AT68" s="341">
        <f t="shared" si="97"/>
        <v>0</v>
      </c>
      <c r="AU68" s="220">
        <v>2E-3</v>
      </c>
      <c r="AV68" s="341">
        <f t="shared" si="82"/>
        <v>0</v>
      </c>
      <c r="AX68" s="213">
        <v>1</v>
      </c>
      <c r="AY68" s="341">
        <f t="shared" ref="AY68:AY110" si="102">IF(OR($G68=(Kaufteil), $G68=(MTZ)), $P68*AX68, IF($G68=(Prämie),$P68*$R68*AX68,($P68*$Q68-$S68)*AX68))</f>
        <v>0.76129999999999998</v>
      </c>
      <c r="AZ68" s="220">
        <v>2E-3</v>
      </c>
      <c r="BA68" s="341">
        <f t="shared" ref="BA68:BA110" si="103">IF(AK68=(Prämie), 0, AY68*(1/(1-AZ68)-1))</f>
        <v>1.5256513026051274E-3</v>
      </c>
      <c r="BC68" s="213">
        <v>1</v>
      </c>
      <c r="BD68" s="341">
        <f t="shared" ref="BD68:BD110" si="104">IF(OR($G68=(Kaufteil), $G68=(MTZ)), $P68*BC68, IF($G68=(Prämie),$P68*$R68*BC68,($P68*$Q68-$S68)*BC68))</f>
        <v>0.76129999999999998</v>
      </c>
      <c r="BE68" s="220">
        <v>2E-3</v>
      </c>
      <c r="BF68" s="341">
        <f t="shared" si="86"/>
        <v>1.5256513026051274E-3</v>
      </c>
      <c r="BH68" s="335"/>
      <c r="BI68" s="350"/>
      <c r="BJ68" s="223"/>
      <c r="BK68" s="561">
        <f t="shared" si="36"/>
        <v>0</v>
      </c>
      <c r="BL68" s="213">
        <v>1</v>
      </c>
      <c r="BM68" s="341">
        <f t="shared" ref="BM68:BM110" si="105">IF(OR($G68=(Kaufteil), $G68=(MTZ)), $P68*BL68, IF($G68=(Prämie),$P68*$R68*BL68,($P68*$Q68-$S68)*BL68))</f>
        <v>0.76129999999999998</v>
      </c>
      <c r="BN68" s="220">
        <v>2E-3</v>
      </c>
      <c r="BO68" s="341">
        <f t="shared" si="88"/>
        <v>1.5256513026051274E-3</v>
      </c>
      <c r="BP68" s="343"/>
    </row>
    <row r="69" spans="2:68" s="143" customFormat="1" ht="26.1" customHeight="1">
      <c r="B69" s="848" t="s">
        <v>5263</v>
      </c>
      <c r="C69" s="758" t="s">
        <v>5279</v>
      </c>
      <c r="D69" s="758" t="s">
        <v>5265</v>
      </c>
      <c r="E69" s="199"/>
      <c r="F69" s="199"/>
      <c r="G69" s="200" t="s">
        <v>4747</v>
      </c>
      <c r="H69" s="573" t="s">
        <v>164</v>
      </c>
      <c r="I69" s="781">
        <v>0.7</v>
      </c>
      <c r="J69" s="573" t="s">
        <v>164</v>
      </c>
      <c r="K69" s="575">
        <v>1</v>
      </c>
      <c r="L69" s="202"/>
      <c r="M69" s="202">
        <v>6.13E-2</v>
      </c>
      <c r="N69" s="202"/>
      <c r="O69" s="496">
        <v>0</v>
      </c>
      <c r="P69" s="783">
        <f>IF(G69=(Prämie),I69*K69,IF(G69='Assumptions sheet'!$W$9,(I69*K69+L69+M69+N69)*(1+O69)+(O69*BJ69*BI69),(I69*K69+L69+M69+N69)*(1+O69)+(O69*BJ69)))</f>
        <v>0.76129999999999998</v>
      </c>
      <c r="Q69" s="213"/>
      <c r="R69" s="214"/>
      <c r="S69" s="215"/>
      <c r="T69" s="216"/>
      <c r="U69" s="341">
        <f t="shared" si="74"/>
        <v>0</v>
      </c>
      <c r="V69" s="220">
        <v>2E-3</v>
      </c>
      <c r="W69" s="341">
        <f t="shared" si="75"/>
        <v>0</v>
      </c>
      <c r="Y69" s="213"/>
      <c r="Z69" s="341">
        <f t="shared" si="76"/>
        <v>0</v>
      </c>
      <c r="AA69" s="220">
        <v>2E-3</v>
      </c>
      <c r="AB69" s="341">
        <f t="shared" si="77"/>
        <v>0</v>
      </c>
      <c r="AD69" s="213"/>
      <c r="AE69" s="341">
        <f t="shared" si="78"/>
        <v>0</v>
      </c>
      <c r="AF69" s="220">
        <v>2E-3</v>
      </c>
      <c r="AG69" s="341">
        <f t="shared" si="5"/>
        <v>0</v>
      </c>
      <c r="AI69" s="213"/>
      <c r="AJ69" s="341">
        <f t="shared" si="79"/>
        <v>0</v>
      </c>
      <c r="AK69" s="220">
        <v>2E-3</v>
      </c>
      <c r="AL69" s="341">
        <f t="shared" si="7"/>
        <v>0</v>
      </c>
      <c r="AN69" s="213"/>
      <c r="AO69" s="341">
        <f t="shared" si="80"/>
        <v>0</v>
      </c>
      <c r="AP69" s="220">
        <v>2E-3</v>
      </c>
      <c r="AQ69" s="341">
        <f t="shared" si="9"/>
        <v>0</v>
      </c>
      <c r="AS69" s="213"/>
      <c r="AT69" s="341">
        <f t="shared" si="97"/>
        <v>0</v>
      </c>
      <c r="AU69" s="220">
        <v>2E-3</v>
      </c>
      <c r="AV69" s="341">
        <f t="shared" si="82"/>
        <v>0</v>
      </c>
      <c r="AX69" s="213">
        <v>1</v>
      </c>
      <c r="AY69" s="341">
        <f t="shared" si="102"/>
        <v>0.76129999999999998</v>
      </c>
      <c r="AZ69" s="220">
        <v>2E-3</v>
      </c>
      <c r="BA69" s="341">
        <f t="shared" si="103"/>
        <v>1.5256513026051274E-3</v>
      </c>
      <c r="BC69" s="213">
        <v>1</v>
      </c>
      <c r="BD69" s="341">
        <f t="shared" si="104"/>
        <v>0.76129999999999998</v>
      </c>
      <c r="BE69" s="220">
        <v>2E-3</v>
      </c>
      <c r="BF69" s="341">
        <f t="shared" si="86"/>
        <v>1.5256513026051274E-3</v>
      </c>
      <c r="BH69" s="335"/>
      <c r="BI69" s="350"/>
      <c r="BJ69" s="223"/>
      <c r="BK69" s="561">
        <f t="shared" si="36"/>
        <v>0</v>
      </c>
      <c r="BL69" s="213">
        <v>1</v>
      </c>
      <c r="BM69" s="341">
        <f t="shared" si="105"/>
        <v>0.76129999999999998</v>
      </c>
      <c r="BN69" s="220">
        <v>2E-3</v>
      </c>
      <c r="BO69" s="341">
        <f t="shared" si="88"/>
        <v>1.5256513026051274E-3</v>
      </c>
      <c r="BP69" s="343"/>
    </row>
    <row r="70" spans="2:68" s="143" customFormat="1" ht="26.1" customHeight="1">
      <c r="B70" s="848" t="s">
        <v>5263</v>
      </c>
      <c r="C70" s="758" t="s">
        <v>5280</v>
      </c>
      <c r="D70" s="758" t="s">
        <v>5265</v>
      </c>
      <c r="E70" s="199"/>
      <c r="F70" s="199"/>
      <c r="G70" s="200" t="s">
        <v>188</v>
      </c>
      <c r="H70" s="573" t="s">
        <v>164</v>
      </c>
      <c r="I70" s="781">
        <v>5.5799999999999999E-3</v>
      </c>
      <c r="J70" s="573" t="s">
        <v>164</v>
      </c>
      <c r="K70" s="575">
        <v>1</v>
      </c>
      <c r="L70" s="202"/>
      <c r="M70" s="202">
        <v>0</v>
      </c>
      <c r="N70" s="202"/>
      <c r="O70" s="496">
        <v>0</v>
      </c>
      <c r="P70" s="783">
        <f>IF(G70=(Prämie),I70*K70,IF(G70='Assumptions sheet'!$W$9,(I70*K70+L70+M70+N70)*(1+O70)+(O70*BJ70*BI70),(I70*K70+L70+M70+N70)*(1+O70)+(O70*BJ70)))</f>
        <v>5.5799999999999999E-3</v>
      </c>
      <c r="Q70" s="213">
        <v>1</v>
      </c>
      <c r="R70" s="214"/>
      <c r="S70" s="215"/>
      <c r="T70" s="216"/>
      <c r="U70" s="341">
        <f t="shared" si="74"/>
        <v>0</v>
      </c>
      <c r="V70" s="220">
        <v>2E-3</v>
      </c>
      <c r="W70" s="341">
        <f t="shared" si="75"/>
        <v>0</v>
      </c>
      <c r="Y70" s="213"/>
      <c r="Z70" s="341">
        <f t="shared" si="76"/>
        <v>0</v>
      </c>
      <c r="AA70" s="220">
        <v>2E-3</v>
      </c>
      <c r="AB70" s="341">
        <f t="shared" si="77"/>
        <v>0</v>
      </c>
      <c r="AD70" s="213"/>
      <c r="AE70" s="341">
        <f t="shared" si="78"/>
        <v>0</v>
      </c>
      <c r="AF70" s="220">
        <v>2E-3</v>
      </c>
      <c r="AG70" s="341">
        <f t="shared" si="5"/>
        <v>0</v>
      </c>
      <c r="AI70" s="213"/>
      <c r="AJ70" s="341">
        <f t="shared" si="79"/>
        <v>0</v>
      </c>
      <c r="AK70" s="220">
        <v>2E-3</v>
      </c>
      <c r="AL70" s="341">
        <f t="shared" si="7"/>
        <v>0</v>
      </c>
      <c r="AN70" s="213"/>
      <c r="AO70" s="341">
        <f t="shared" si="80"/>
        <v>0</v>
      </c>
      <c r="AP70" s="220">
        <v>2E-3</v>
      </c>
      <c r="AQ70" s="341">
        <f t="shared" si="9"/>
        <v>0</v>
      </c>
      <c r="AS70" s="213"/>
      <c r="AT70" s="341">
        <f t="shared" si="97"/>
        <v>0</v>
      </c>
      <c r="AU70" s="220">
        <v>2E-3</v>
      </c>
      <c r="AV70" s="341">
        <f t="shared" si="82"/>
        <v>0</v>
      </c>
      <c r="AX70" s="213">
        <v>60.8</v>
      </c>
      <c r="AY70" s="341">
        <f t="shared" si="102"/>
        <v>0.33926399999999995</v>
      </c>
      <c r="AZ70" s="220">
        <v>2E-3</v>
      </c>
      <c r="BA70" s="341">
        <f t="shared" si="103"/>
        <v>6.798877755510651E-4</v>
      </c>
      <c r="BC70" s="213">
        <v>60.8</v>
      </c>
      <c r="BD70" s="341">
        <f t="shared" si="104"/>
        <v>0.33926399999999995</v>
      </c>
      <c r="BE70" s="220">
        <v>2E-3</v>
      </c>
      <c r="BF70" s="341">
        <f t="shared" si="86"/>
        <v>6.798877755510651E-4</v>
      </c>
      <c r="BH70" s="335"/>
      <c r="BI70" s="350"/>
      <c r="BJ70" s="223"/>
      <c r="BK70" s="561">
        <f t="shared" si="36"/>
        <v>0</v>
      </c>
      <c r="BL70" s="213">
        <v>60.8</v>
      </c>
      <c r="BM70" s="341">
        <f t="shared" si="105"/>
        <v>0.33926399999999995</v>
      </c>
      <c r="BN70" s="220">
        <v>2E-3</v>
      </c>
      <c r="BO70" s="341">
        <f t="shared" si="88"/>
        <v>6.798877755510651E-4</v>
      </c>
      <c r="BP70" s="343"/>
    </row>
    <row r="71" spans="2:68" s="143" customFormat="1" ht="26.1" customHeight="1">
      <c r="B71" s="848" t="s">
        <v>5263</v>
      </c>
      <c r="C71" s="758" t="s">
        <v>5184</v>
      </c>
      <c r="D71" s="758" t="s">
        <v>5265</v>
      </c>
      <c r="E71" s="199"/>
      <c r="F71" s="199"/>
      <c r="G71" s="849" t="s">
        <v>241</v>
      </c>
      <c r="H71" s="573" t="s">
        <v>164</v>
      </c>
      <c r="I71" s="781">
        <v>0.3342</v>
      </c>
      <c r="J71" s="573" t="s">
        <v>164</v>
      </c>
      <c r="K71" s="575">
        <v>1</v>
      </c>
      <c r="L71" s="202"/>
      <c r="M71" s="202">
        <v>1.0026E-2</v>
      </c>
      <c r="N71" s="202"/>
      <c r="O71" s="496">
        <v>0</v>
      </c>
      <c r="P71" s="783">
        <f>IF(G71=(Prämie),I71*K71,IF(G71='Assumptions sheet'!$W$9,(I71*K71+L71+M71+N71)*(1+O71)+(O71*BJ71*BI71),(I71*K71+L71+M71+N71)*(1+O71)+(O71*BJ71)))</f>
        <v>0.34422599999999998</v>
      </c>
      <c r="Q71" s="213">
        <v>1</v>
      </c>
      <c r="R71" s="214"/>
      <c r="S71" s="215"/>
      <c r="T71" s="216"/>
      <c r="U71" s="341">
        <f t="shared" si="74"/>
        <v>0</v>
      </c>
      <c r="V71" s="220">
        <v>2E-3</v>
      </c>
      <c r="W71" s="341">
        <f t="shared" si="75"/>
        <v>0</v>
      </c>
      <c r="Y71" s="213"/>
      <c r="Z71" s="341">
        <f t="shared" si="76"/>
        <v>0</v>
      </c>
      <c r="AA71" s="220">
        <v>2E-3</v>
      </c>
      <c r="AB71" s="341">
        <f t="shared" si="77"/>
        <v>0</v>
      </c>
      <c r="AD71" s="213"/>
      <c r="AE71" s="341">
        <f t="shared" si="78"/>
        <v>0</v>
      </c>
      <c r="AF71" s="220">
        <v>2E-3</v>
      </c>
      <c r="AG71" s="341">
        <f t="shared" si="5"/>
        <v>0</v>
      </c>
      <c r="AI71" s="213"/>
      <c r="AJ71" s="341">
        <f t="shared" si="79"/>
        <v>0</v>
      </c>
      <c r="AK71" s="220">
        <v>2E-3</v>
      </c>
      <c r="AL71" s="341">
        <f t="shared" si="7"/>
        <v>0</v>
      </c>
      <c r="AN71" s="213"/>
      <c r="AO71" s="341">
        <f t="shared" si="80"/>
        <v>0</v>
      </c>
      <c r="AP71" s="220">
        <v>2E-3</v>
      </c>
      <c r="AQ71" s="341">
        <f t="shared" si="9"/>
        <v>0</v>
      </c>
      <c r="AS71" s="213"/>
      <c r="AT71" s="341">
        <f t="shared" si="97"/>
        <v>0</v>
      </c>
      <c r="AU71" s="220">
        <v>2E-3</v>
      </c>
      <c r="AV71" s="341">
        <f t="shared" si="82"/>
        <v>0</v>
      </c>
      <c r="AX71" s="213">
        <v>0.72</v>
      </c>
      <c r="AY71" s="341">
        <f t="shared" si="102"/>
        <v>0.24784271999999996</v>
      </c>
      <c r="AZ71" s="220">
        <v>2E-3</v>
      </c>
      <c r="BA71" s="341">
        <f t="shared" si="103"/>
        <v>4.9667879759516327E-4</v>
      </c>
      <c r="BC71" s="213">
        <v>0.72</v>
      </c>
      <c r="BD71" s="341">
        <f t="shared" si="104"/>
        <v>0.24784271999999996</v>
      </c>
      <c r="BE71" s="220">
        <v>2E-3</v>
      </c>
      <c r="BF71" s="341">
        <f t="shared" si="86"/>
        <v>4.9667879759516327E-4</v>
      </c>
      <c r="BH71" s="335"/>
      <c r="BI71" s="350"/>
      <c r="BJ71" s="223"/>
      <c r="BK71" s="561">
        <f t="shared" si="36"/>
        <v>0</v>
      </c>
      <c r="BL71" s="213">
        <v>0.72</v>
      </c>
      <c r="BM71" s="341">
        <f t="shared" si="105"/>
        <v>0.24784271999999996</v>
      </c>
      <c r="BN71" s="220">
        <v>2E-3</v>
      </c>
      <c r="BO71" s="341">
        <f t="shared" si="88"/>
        <v>4.9667879759516327E-4</v>
      </c>
      <c r="BP71" s="343"/>
    </row>
    <row r="72" spans="2:68" s="143" customFormat="1" ht="26.1" customHeight="1">
      <c r="B72" s="197"/>
      <c r="C72" s="758"/>
      <c r="D72" s="758"/>
      <c r="E72" s="199"/>
      <c r="F72" s="199"/>
      <c r="G72" s="200"/>
      <c r="H72" s="573"/>
      <c r="I72" s="781"/>
      <c r="J72" s="573"/>
      <c r="K72" s="575"/>
      <c r="L72" s="202"/>
      <c r="M72" s="202"/>
      <c r="N72" s="202"/>
      <c r="O72" s="496">
        <v>0</v>
      </c>
      <c r="P72" s="783"/>
      <c r="Q72" s="213"/>
      <c r="R72" s="214"/>
      <c r="S72" s="215"/>
      <c r="T72" s="216"/>
      <c r="U72" s="341"/>
      <c r="V72" s="220"/>
      <c r="W72" s="341"/>
      <c r="Y72" s="213"/>
      <c r="Z72" s="341"/>
      <c r="AA72" s="220">
        <v>2E-3</v>
      </c>
      <c r="AB72" s="341"/>
      <c r="AD72" s="213"/>
      <c r="AE72" s="341"/>
      <c r="AF72" s="220">
        <v>2E-3</v>
      </c>
      <c r="AG72" s="341"/>
      <c r="AI72" s="213"/>
      <c r="AJ72" s="341"/>
      <c r="AK72" s="220">
        <v>2E-3</v>
      </c>
      <c r="AL72" s="341"/>
      <c r="AN72" s="213"/>
      <c r="AO72" s="341"/>
      <c r="AP72" s="220">
        <v>2E-3</v>
      </c>
      <c r="AQ72" s="341"/>
      <c r="AS72" s="213"/>
      <c r="AT72" s="341"/>
      <c r="AU72" s="220">
        <v>2E-3</v>
      </c>
      <c r="AV72" s="341"/>
      <c r="AX72" s="213"/>
      <c r="AY72" s="341"/>
      <c r="AZ72" s="220">
        <v>2E-3</v>
      </c>
      <c r="BA72" s="341"/>
      <c r="BC72" s="213"/>
      <c r="BD72" s="341"/>
      <c r="BE72" s="220">
        <v>2E-3</v>
      </c>
      <c r="BF72" s="341"/>
      <c r="BH72" s="335"/>
      <c r="BI72" s="350"/>
      <c r="BJ72" s="223"/>
      <c r="BK72" s="561"/>
      <c r="BL72" s="213"/>
      <c r="BM72" s="341"/>
      <c r="BN72" s="220">
        <v>2E-3</v>
      </c>
      <c r="BO72" s="341"/>
      <c r="BP72" s="343"/>
    </row>
    <row r="73" spans="2:68" s="143" customFormat="1" ht="26.1" customHeight="1">
      <c r="B73" s="845" t="s">
        <v>5262</v>
      </c>
      <c r="C73" s="758" t="s">
        <v>5281</v>
      </c>
      <c r="D73" s="758"/>
      <c r="E73" s="199"/>
      <c r="F73" s="199"/>
      <c r="G73" s="200" t="s">
        <v>4747</v>
      </c>
      <c r="H73" s="573" t="s">
        <v>164</v>
      </c>
      <c r="I73" s="781">
        <v>2.1680399999999999E-2</v>
      </c>
      <c r="J73" s="573" t="s">
        <v>164</v>
      </c>
      <c r="K73" s="575">
        <v>1</v>
      </c>
      <c r="L73" s="202"/>
      <c r="M73" s="202">
        <v>1.5834269662921351E-2</v>
      </c>
      <c r="N73" s="202"/>
      <c r="O73" s="496">
        <v>0</v>
      </c>
      <c r="P73" s="783">
        <f>IF(G73=(Prämie),I73*K73,IF(G73='Assumptions sheet'!$W$9,(I73*K73+L73+M73+N73)*(1+O73)+(O73*BJ73*BI73),(I73*K73+L73+M73+N73)*(1+O73)+(O73*BJ73)))</f>
        <v>3.751466966292135E-2</v>
      </c>
      <c r="Q73" s="213"/>
      <c r="R73" s="214"/>
      <c r="S73" s="215"/>
      <c r="T73" s="216">
        <v>2</v>
      </c>
      <c r="U73" s="341">
        <f t="shared" ref="U73" si="106">IF(OR($G73=(Kaufteil), $G73=(MTZ)), $P73*T73, IF($G73=(Prämie),$P73*$R73*T73,($P73*$Q73-$S73)*T73))</f>
        <v>7.50293393258427E-2</v>
      </c>
      <c r="V73" s="220">
        <v>2E-3</v>
      </c>
      <c r="W73" s="341">
        <f t="shared" ref="W73" si="107">IF(G73=(Prämie), 0, U73*(1/(1-V73)-1))</f>
        <v>1.5035939744657037E-4</v>
      </c>
      <c r="Y73" s="213">
        <v>2</v>
      </c>
      <c r="Z73" s="341">
        <f t="shared" ref="Z73" si="108">IF(OR($G73=(Kaufteil), $G73=(MTZ)), $P73*Y73, IF($G73=(Prämie),$P73*$R73*Y73,($P73*$Q73-$S73)*Y73))</f>
        <v>7.50293393258427E-2</v>
      </c>
      <c r="AA73" s="220">
        <v>2E-3</v>
      </c>
      <c r="AB73" s="341">
        <f t="shared" ref="AB73" si="109">IF(L73=(Prämie), 0, Z73*(1/(1-AA73)-1))</f>
        <v>1.5035939744657037E-4</v>
      </c>
      <c r="AD73" s="213">
        <v>2</v>
      </c>
      <c r="AE73" s="341">
        <f t="shared" ref="AE73" si="110">IF(OR($G73=(Kaufteil), $G73=(MTZ)), $P73*AD73, IF($G73=(Prämie),$P73*$R73*AD73,($P73*$Q73-$S73)*AD73))</f>
        <v>7.50293393258427E-2</v>
      </c>
      <c r="AF73" s="220">
        <v>2E-3</v>
      </c>
      <c r="AG73" s="341">
        <f t="shared" ref="AG73" si="111">IF(Q73=(Prämie), 0, AE73*(1/(1-AF73)-1))</f>
        <v>1.5035939744657037E-4</v>
      </c>
      <c r="AI73" s="213">
        <v>2</v>
      </c>
      <c r="AJ73" s="341">
        <f t="shared" ref="AJ73" si="112">IF(OR($G73=(Kaufteil), $G73=(MTZ)), $P73*AI73, IF($G73=(Prämie),$P73*$R73*AI73,($P73*$Q73-$S73)*AI73))</f>
        <v>7.50293393258427E-2</v>
      </c>
      <c r="AK73" s="220">
        <v>2E-3</v>
      </c>
      <c r="AL73" s="341">
        <f t="shared" ref="AL73" si="113">IF(V73=(Prämie), 0, AJ73*(1/(1-AK73)-1))</f>
        <v>1.5035939744657037E-4</v>
      </c>
      <c r="AN73" s="213">
        <v>2</v>
      </c>
      <c r="AO73" s="341">
        <f t="shared" ref="AO73" si="114">IF(OR($G73=(Kaufteil), $G73=(MTZ)), $P73*AN73, IF($G73=(Prämie),$P73*$R73*AN73,($P73*$Q73-$S73)*AN73))</f>
        <v>7.50293393258427E-2</v>
      </c>
      <c r="AP73" s="220">
        <v>2E-3</v>
      </c>
      <c r="AQ73" s="341">
        <f t="shared" ref="AQ73" si="115">IF(AA73=(Prämie), 0, AO73*(1/(1-AP73)-1))</f>
        <v>1.5035939744657037E-4</v>
      </c>
      <c r="AS73" s="213">
        <v>2</v>
      </c>
      <c r="AT73" s="341">
        <f t="shared" ref="AT73" si="116">IF(OR($G73=(Kaufteil), $G73=(MTZ)), $P73*AS73, IF($G73=(Prämie),$P73*$R73*AS73,($P73*$Q73-$S73)*AS73))</f>
        <v>7.50293393258427E-2</v>
      </c>
      <c r="AU73" s="220">
        <v>2E-3</v>
      </c>
      <c r="AV73" s="341">
        <f t="shared" ref="AV73" si="117">IF(AG73=(Prämie), 0, AT73*(1/(1-AU73)-1))</f>
        <v>1.5035939744657037E-4</v>
      </c>
      <c r="AX73" s="213">
        <v>2</v>
      </c>
      <c r="AY73" s="341">
        <f t="shared" si="102"/>
        <v>7.50293393258427E-2</v>
      </c>
      <c r="AZ73" s="220">
        <v>2E-3</v>
      </c>
      <c r="BA73" s="341">
        <f t="shared" si="103"/>
        <v>1.5035939744657037E-4</v>
      </c>
      <c r="BC73" s="213">
        <v>2</v>
      </c>
      <c r="BD73" s="341">
        <f t="shared" si="104"/>
        <v>7.50293393258427E-2</v>
      </c>
      <c r="BE73" s="220">
        <v>2E-3</v>
      </c>
      <c r="BF73" s="341">
        <f t="shared" si="86"/>
        <v>1.5035939744657037E-4</v>
      </c>
      <c r="BH73" s="335"/>
      <c r="BI73" s="350"/>
      <c r="BJ73" s="223"/>
      <c r="BK73" s="561">
        <f t="shared" ref="BK73" si="118">IF(AND(NOT(BL73="x"),BH73&lt;&gt;""), BI73*BJ73, 0)</f>
        <v>0</v>
      </c>
      <c r="BL73" s="213">
        <v>2</v>
      </c>
      <c r="BM73" s="341">
        <f t="shared" si="105"/>
        <v>7.50293393258427E-2</v>
      </c>
      <c r="BN73" s="220">
        <v>2E-3</v>
      </c>
      <c r="BO73" s="341">
        <f t="shared" si="88"/>
        <v>1.5035939744657037E-4</v>
      </c>
      <c r="BP73" s="343"/>
    </row>
    <row r="74" spans="2:68" s="143" customFormat="1" ht="26.1" customHeight="1">
      <c r="B74" s="845" t="s">
        <v>5262</v>
      </c>
      <c r="C74" s="758" t="s">
        <v>5282</v>
      </c>
      <c r="D74" s="758" t="s">
        <v>5283</v>
      </c>
      <c r="E74" s="199"/>
      <c r="F74" s="199"/>
      <c r="G74" s="200" t="s">
        <v>4747</v>
      </c>
      <c r="H74" s="573" t="s">
        <v>164</v>
      </c>
      <c r="I74" s="781">
        <v>0.65772000000000008</v>
      </c>
      <c r="J74" s="573" t="s">
        <v>164</v>
      </c>
      <c r="K74" s="575">
        <v>1</v>
      </c>
      <c r="L74" s="202"/>
      <c r="M74" s="202">
        <v>0</v>
      </c>
      <c r="N74" s="202"/>
      <c r="O74" s="496">
        <v>0</v>
      </c>
      <c r="P74" s="783">
        <f>IF(G74=(Prämie),I74*K74,IF(G74='Assumptions sheet'!$W$9,(I74*K74+L74+M74+N74)*(1+O74)+(O74*BJ74*BI74),(I74*K74+L74+M74+N74)*(1+O74)+(O74*BJ74)))</f>
        <v>0.65772000000000008</v>
      </c>
      <c r="Q74" s="213"/>
      <c r="R74" s="214"/>
      <c r="S74" s="215"/>
      <c r="T74" s="216">
        <v>2</v>
      </c>
      <c r="U74" s="341">
        <f t="shared" si="74"/>
        <v>1.3154400000000002</v>
      </c>
      <c r="V74" s="220">
        <v>2E-3</v>
      </c>
      <c r="W74" s="341">
        <f t="shared" si="75"/>
        <v>2.6361523046090755E-3</v>
      </c>
      <c r="Y74" s="213"/>
      <c r="Z74" s="341">
        <f t="shared" si="76"/>
        <v>0</v>
      </c>
      <c r="AA74" s="220">
        <v>2E-3</v>
      </c>
      <c r="AB74" s="341">
        <f t="shared" si="77"/>
        <v>0</v>
      </c>
      <c r="AD74" s="213"/>
      <c r="AE74" s="341">
        <f t="shared" si="78"/>
        <v>0</v>
      </c>
      <c r="AF74" s="220">
        <v>2E-3</v>
      </c>
      <c r="AG74" s="341">
        <f t="shared" si="5"/>
        <v>0</v>
      </c>
      <c r="AI74" s="213">
        <v>2</v>
      </c>
      <c r="AJ74" s="341">
        <f t="shared" si="79"/>
        <v>1.3154400000000002</v>
      </c>
      <c r="AK74" s="220">
        <v>2E-3</v>
      </c>
      <c r="AL74" s="341">
        <f t="shared" si="7"/>
        <v>2.6361523046090755E-3</v>
      </c>
      <c r="AN74" s="213"/>
      <c r="AO74" s="341">
        <f t="shared" si="80"/>
        <v>0</v>
      </c>
      <c r="AP74" s="220">
        <v>2E-3</v>
      </c>
      <c r="AQ74" s="341">
        <f t="shared" si="9"/>
        <v>0</v>
      </c>
      <c r="AS74" s="213"/>
      <c r="AT74" s="341">
        <f t="shared" si="97"/>
        <v>0</v>
      </c>
      <c r="AU74" s="220">
        <v>2E-3</v>
      </c>
      <c r="AV74" s="341">
        <f t="shared" si="82"/>
        <v>0</v>
      </c>
      <c r="AX74" s="213">
        <v>2</v>
      </c>
      <c r="AY74" s="341">
        <f t="shared" si="102"/>
        <v>1.3154400000000002</v>
      </c>
      <c r="AZ74" s="220">
        <v>2E-3</v>
      </c>
      <c r="BA74" s="341">
        <f t="shared" si="103"/>
        <v>2.6361523046090755E-3</v>
      </c>
      <c r="BC74" s="213"/>
      <c r="BD74" s="341">
        <f t="shared" si="104"/>
        <v>0</v>
      </c>
      <c r="BE74" s="220">
        <v>2E-3</v>
      </c>
      <c r="BF74" s="341">
        <f t="shared" si="86"/>
        <v>0</v>
      </c>
      <c r="BH74" s="335"/>
      <c r="BI74" s="350"/>
      <c r="BJ74" s="223"/>
      <c r="BK74" s="561">
        <f t="shared" si="36"/>
        <v>0</v>
      </c>
      <c r="BL74" s="213"/>
      <c r="BM74" s="341">
        <f t="shared" si="105"/>
        <v>0</v>
      </c>
      <c r="BN74" s="220">
        <v>2E-3</v>
      </c>
      <c r="BO74" s="341">
        <f t="shared" si="88"/>
        <v>0</v>
      </c>
      <c r="BP74" s="343"/>
    </row>
    <row r="75" spans="2:68" s="143" customFormat="1" ht="26.1" customHeight="1">
      <c r="B75" s="845" t="s">
        <v>5262</v>
      </c>
      <c r="C75" s="758" t="s">
        <v>5282</v>
      </c>
      <c r="D75" s="758" t="s">
        <v>5284</v>
      </c>
      <c r="E75" s="199"/>
      <c r="F75" s="199"/>
      <c r="G75" s="200" t="s">
        <v>4747</v>
      </c>
      <c r="H75" s="573" t="s">
        <v>164</v>
      </c>
      <c r="I75" s="781">
        <v>0.65772000000000008</v>
      </c>
      <c r="J75" s="573" t="s">
        <v>164</v>
      </c>
      <c r="K75" s="575">
        <v>1</v>
      </c>
      <c r="L75" s="202"/>
      <c r="M75" s="202">
        <v>0</v>
      </c>
      <c r="N75" s="202"/>
      <c r="O75" s="496">
        <v>0</v>
      </c>
      <c r="P75" s="783">
        <f>IF(G75=(Prämie),I75*K75,IF(G75='Assumptions sheet'!$W$9,(I75*K75+L75+M75+N75)*(1+O75)+(O75*BJ75*BI75),(I75*K75+L75+M75+N75)*(1+O75)+(O75*BJ75)))</f>
        <v>0.65772000000000008</v>
      </c>
      <c r="Q75" s="213"/>
      <c r="R75" s="214"/>
      <c r="S75" s="215"/>
      <c r="T75" s="216"/>
      <c r="U75" s="341">
        <f t="shared" si="74"/>
        <v>0</v>
      </c>
      <c r="V75" s="220">
        <v>2E-3</v>
      </c>
      <c r="W75" s="341">
        <f t="shared" si="75"/>
        <v>0</v>
      </c>
      <c r="Y75" s="213">
        <v>2</v>
      </c>
      <c r="Z75" s="341">
        <f t="shared" si="76"/>
        <v>1.3154400000000002</v>
      </c>
      <c r="AA75" s="220">
        <v>2E-3</v>
      </c>
      <c r="AB75" s="341">
        <f t="shared" si="77"/>
        <v>2.6361523046090755E-3</v>
      </c>
      <c r="AD75" s="213">
        <v>2</v>
      </c>
      <c r="AE75" s="341">
        <f t="shared" si="78"/>
        <v>1.3154400000000002</v>
      </c>
      <c r="AF75" s="220">
        <v>2E-3</v>
      </c>
      <c r="AG75" s="341">
        <f t="shared" si="5"/>
        <v>2.6361523046090755E-3</v>
      </c>
      <c r="AI75" s="213"/>
      <c r="AJ75" s="341">
        <f t="shared" si="79"/>
        <v>0</v>
      </c>
      <c r="AK75" s="220">
        <v>2E-3</v>
      </c>
      <c r="AL75" s="341">
        <f t="shared" si="7"/>
        <v>0</v>
      </c>
      <c r="AN75" s="213">
        <v>2</v>
      </c>
      <c r="AO75" s="341">
        <f t="shared" si="80"/>
        <v>1.3154400000000002</v>
      </c>
      <c r="AP75" s="220">
        <v>2E-3</v>
      </c>
      <c r="AQ75" s="341">
        <f t="shared" si="9"/>
        <v>2.6361523046090755E-3</v>
      </c>
      <c r="AS75" s="213">
        <v>2</v>
      </c>
      <c r="AT75" s="341">
        <f t="shared" si="97"/>
        <v>1.3154400000000002</v>
      </c>
      <c r="AU75" s="220">
        <v>2E-3</v>
      </c>
      <c r="AV75" s="341">
        <f t="shared" si="82"/>
        <v>2.6361523046090755E-3</v>
      </c>
      <c r="AX75" s="213"/>
      <c r="AY75" s="341">
        <f t="shared" si="102"/>
        <v>0</v>
      </c>
      <c r="AZ75" s="220">
        <v>2E-3</v>
      </c>
      <c r="BA75" s="341">
        <f t="shared" si="103"/>
        <v>0</v>
      </c>
      <c r="BC75" s="213">
        <v>2</v>
      </c>
      <c r="BD75" s="341">
        <f t="shared" si="104"/>
        <v>1.3154400000000002</v>
      </c>
      <c r="BE75" s="220">
        <v>2E-3</v>
      </c>
      <c r="BF75" s="341">
        <f t="shared" si="86"/>
        <v>2.6361523046090755E-3</v>
      </c>
      <c r="BH75" s="335"/>
      <c r="BI75" s="350"/>
      <c r="BJ75" s="223"/>
      <c r="BK75" s="561">
        <f t="shared" si="36"/>
        <v>0</v>
      </c>
      <c r="BL75" s="213">
        <v>2</v>
      </c>
      <c r="BM75" s="341">
        <f t="shared" si="105"/>
        <v>1.3154400000000002</v>
      </c>
      <c r="BN75" s="220">
        <v>2E-3</v>
      </c>
      <c r="BO75" s="341">
        <f t="shared" si="88"/>
        <v>2.6361523046090755E-3</v>
      </c>
      <c r="BP75" s="343"/>
    </row>
    <row r="76" spans="2:68" s="143" customFormat="1" ht="26.1" customHeight="1">
      <c r="B76" s="845" t="s">
        <v>5262</v>
      </c>
      <c r="C76" s="758" t="s">
        <v>5183</v>
      </c>
      <c r="D76" s="758"/>
      <c r="E76" s="199"/>
      <c r="F76" s="199"/>
      <c r="G76" s="200" t="s">
        <v>4747</v>
      </c>
      <c r="H76" s="573" t="s">
        <v>164</v>
      </c>
      <c r="I76" s="781">
        <v>5.4809999999999998E-2</v>
      </c>
      <c r="J76" s="573" t="s">
        <v>164</v>
      </c>
      <c r="K76" s="575">
        <v>1</v>
      </c>
      <c r="L76" s="202"/>
      <c r="M76" s="202">
        <v>0</v>
      </c>
      <c r="N76" s="202"/>
      <c r="O76" s="496">
        <v>0</v>
      </c>
      <c r="P76" s="783">
        <f>IF(G76=(Prämie),I76*K76,IF(G76='Assumptions sheet'!$W$9,(I76*K76+L76+M76+N76)*(1+O76)+(O76*BJ76*BI76),(I76*K76+L76+M76+N76)*(1+O76)+(O76*BJ76)))</f>
        <v>5.4809999999999998E-2</v>
      </c>
      <c r="Q76" s="213"/>
      <c r="R76" s="214"/>
      <c r="S76" s="215"/>
      <c r="T76" s="216">
        <v>2</v>
      </c>
      <c r="U76" s="341">
        <f t="shared" si="74"/>
        <v>0.10962</v>
      </c>
      <c r="V76" s="220">
        <v>2E-3</v>
      </c>
      <c r="W76" s="341">
        <f t="shared" si="75"/>
        <v>2.1967935871742292E-4</v>
      </c>
      <c r="Y76" s="213">
        <v>2</v>
      </c>
      <c r="Z76" s="341">
        <f t="shared" si="76"/>
        <v>0.10962</v>
      </c>
      <c r="AA76" s="220">
        <v>2E-3</v>
      </c>
      <c r="AB76" s="341">
        <f t="shared" si="77"/>
        <v>2.1967935871742292E-4</v>
      </c>
      <c r="AD76" s="213">
        <v>2</v>
      </c>
      <c r="AE76" s="341">
        <f t="shared" si="78"/>
        <v>0.10962</v>
      </c>
      <c r="AF76" s="220">
        <v>2E-3</v>
      </c>
      <c r="AG76" s="341">
        <f t="shared" si="5"/>
        <v>2.1967935871742292E-4</v>
      </c>
      <c r="AI76" s="213">
        <v>2</v>
      </c>
      <c r="AJ76" s="341">
        <f t="shared" si="79"/>
        <v>0.10962</v>
      </c>
      <c r="AK76" s="220">
        <v>2E-3</v>
      </c>
      <c r="AL76" s="341">
        <f t="shared" si="7"/>
        <v>2.1967935871742292E-4</v>
      </c>
      <c r="AN76" s="213">
        <v>2</v>
      </c>
      <c r="AO76" s="341">
        <f t="shared" si="80"/>
        <v>0.10962</v>
      </c>
      <c r="AP76" s="220">
        <v>2E-3</v>
      </c>
      <c r="AQ76" s="341">
        <f t="shared" si="9"/>
        <v>2.1967935871742292E-4</v>
      </c>
      <c r="AS76" s="213">
        <v>2</v>
      </c>
      <c r="AT76" s="341">
        <f t="shared" si="97"/>
        <v>0.10962</v>
      </c>
      <c r="AU76" s="220">
        <v>2E-3</v>
      </c>
      <c r="AV76" s="341">
        <f t="shared" si="82"/>
        <v>2.1967935871742292E-4</v>
      </c>
      <c r="AX76" s="213">
        <v>2</v>
      </c>
      <c r="AY76" s="341">
        <f t="shared" si="102"/>
        <v>0.10962</v>
      </c>
      <c r="AZ76" s="220">
        <v>2E-3</v>
      </c>
      <c r="BA76" s="341">
        <f t="shared" si="103"/>
        <v>2.1967935871742292E-4</v>
      </c>
      <c r="BC76" s="213">
        <v>2</v>
      </c>
      <c r="BD76" s="341">
        <f t="shared" si="104"/>
        <v>0.10962</v>
      </c>
      <c r="BE76" s="220">
        <v>2E-3</v>
      </c>
      <c r="BF76" s="341">
        <f t="shared" si="86"/>
        <v>2.1967935871742292E-4</v>
      </c>
      <c r="BH76" s="335"/>
      <c r="BI76" s="350"/>
      <c r="BJ76" s="223"/>
      <c r="BK76" s="561">
        <f t="shared" ref="BK76:BK80" si="119">IF(AND(NOT(BL76="x"),BH76&lt;&gt;""), BI76*BJ76, 0)</f>
        <v>0</v>
      </c>
      <c r="BL76" s="213">
        <v>2</v>
      </c>
      <c r="BM76" s="341">
        <f t="shared" si="105"/>
        <v>0.10962</v>
      </c>
      <c r="BN76" s="220">
        <v>2E-3</v>
      </c>
      <c r="BO76" s="341">
        <f t="shared" si="88"/>
        <v>2.1967935871742292E-4</v>
      </c>
      <c r="BP76" s="343"/>
    </row>
    <row r="77" spans="2:68" s="143" customFormat="1" ht="26.1" customHeight="1">
      <c r="B77" s="845" t="s">
        <v>5262</v>
      </c>
      <c r="C77" s="198" t="s">
        <v>5285</v>
      </c>
      <c r="D77" s="198"/>
      <c r="E77" s="199"/>
      <c r="F77" s="199"/>
      <c r="G77" s="373" t="s">
        <v>4747</v>
      </c>
      <c r="H77" s="573" t="s">
        <v>164</v>
      </c>
      <c r="I77" s="781">
        <v>9.6222000000000002E-2</v>
      </c>
      <c r="J77" s="573" t="s">
        <v>164</v>
      </c>
      <c r="K77" s="575">
        <v>1</v>
      </c>
      <c r="L77" s="202"/>
      <c r="M77" s="202">
        <v>1.8724685194805195E-3</v>
      </c>
      <c r="N77" s="202"/>
      <c r="O77" s="496">
        <v>0</v>
      </c>
      <c r="P77" s="783">
        <f>IF(G77=(Prämie),I77*K77,IF(G77='Assumptions sheet'!$W$9,(I77*K77+L77+M77+N77)*(1+O77)+(O77*BJ77*BI77),(I77*K77+L77+M77+N77)*(1+O77)+(O77*BJ77)))</f>
        <v>9.8094468519480518E-2</v>
      </c>
      <c r="Q77" s="213"/>
      <c r="R77" s="214"/>
      <c r="S77" s="215"/>
      <c r="T77" s="216">
        <v>2</v>
      </c>
      <c r="U77" s="341">
        <f t="shared" si="74"/>
        <v>0.19618893703896104</v>
      </c>
      <c r="V77" s="220">
        <v>2E-3</v>
      </c>
      <c r="W77" s="341">
        <f t="shared" si="75"/>
        <v>3.9316420248286646E-4</v>
      </c>
      <c r="Y77" s="213">
        <v>2</v>
      </c>
      <c r="Z77" s="341">
        <f t="shared" si="76"/>
        <v>0.19618893703896104</v>
      </c>
      <c r="AA77" s="220">
        <v>2E-3</v>
      </c>
      <c r="AB77" s="341">
        <f t="shared" si="77"/>
        <v>3.9316420248286646E-4</v>
      </c>
      <c r="AD77" s="213">
        <v>2</v>
      </c>
      <c r="AE77" s="341">
        <f t="shared" si="78"/>
        <v>0.19618893703896104</v>
      </c>
      <c r="AF77" s="220">
        <v>2E-3</v>
      </c>
      <c r="AG77" s="341">
        <f t="shared" si="5"/>
        <v>3.9316420248286646E-4</v>
      </c>
      <c r="AI77" s="213">
        <v>15</v>
      </c>
      <c r="AJ77" s="341">
        <f t="shared" si="79"/>
        <v>1.4714170277922078</v>
      </c>
      <c r="AK77" s="220">
        <v>2E-3</v>
      </c>
      <c r="AL77" s="341">
        <f t="shared" si="7"/>
        <v>2.9487315186214986E-3</v>
      </c>
      <c r="AN77" s="213">
        <v>15</v>
      </c>
      <c r="AO77" s="341">
        <f t="shared" si="80"/>
        <v>1.4714170277922078</v>
      </c>
      <c r="AP77" s="220">
        <v>2E-3</v>
      </c>
      <c r="AQ77" s="341">
        <f t="shared" si="9"/>
        <v>2.9487315186214986E-3</v>
      </c>
      <c r="AS77" s="213">
        <v>15</v>
      </c>
      <c r="AT77" s="341">
        <f t="shared" si="97"/>
        <v>1.4714170277922078</v>
      </c>
      <c r="AU77" s="220">
        <v>2E-3</v>
      </c>
      <c r="AV77" s="341">
        <f t="shared" si="82"/>
        <v>2.9487315186214986E-3</v>
      </c>
      <c r="AX77" s="213">
        <v>15</v>
      </c>
      <c r="AY77" s="341">
        <f t="shared" si="102"/>
        <v>1.4714170277922078</v>
      </c>
      <c r="AZ77" s="220">
        <v>2E-3</v>
      </c>
      <c r="BA77" s="341">
        <f t="shared" ref="BA77:BA109" si="120">IF(AK77=(Prämie), 0, AY77*(1/(1-AZ77)-1))</f>
        <v>2.9487315186214986E-3</v>
      </c>
      <c r="BC77" s="213">
        <v>15</v>
      </c>
      <c r="BD77" s="341">
        <f t="shared" si="104"/>
        <v>1.4714170277922078</v>
      </c>
      <c r="BE77" s="220">
        <v>2E-3</v>
      </c>
      <c r="BF77" s="341">
        <f t="shared" si="86"/>
        <v>2.9487315186214986E-3</v>
      </c>
      <c r="BH77" s="335"/>
      <c r="BI77" s="350"/>
      <c r="BJ77" s="223"/>
      <c r="BK77" s="561">
        <f t="shared" si="119"/>
        <v>0</v>
      </c>
      <c r="BL77" s="213">
        <v>15</v>
      </c>
      <c r="BM77" s="341">
        <f t="shared" si="105"/>
        <v>1.4714170277922078</v>
      </c>
      <c r="BN77" s="220">
        <v>2E-3</v>
      </c>
      <c r="BO77" s="341">
        <f t="shared" ref="BO77:BO109" si="121">IF(AZ77=(Prämie), 0, BM77*(1/(1-BN77)-1))</f>
        <v>2.9487315186214986E-3</v>
      </c>
      <c r="BP77" s="343"/>
    </row>
    <row r="78" spans="2:68" s="143" customFormat="1" ht="26.1" customHeight="1">
      <c r="B78" s="845" t="s">
        <v>5262</v>
      </c>
      <c r="C78" s="198" t="s">
        <v>5286</v>
      </c>
      <c r="D78" s="198" t="s">
        <v>5287</v>
      </c>
      <c r="E78" s="199"/>
      <c r="F78" s="199"/>
      <c r="G78" s="200" t="s">
        <v>4747</v>
      </c>
      <c r="H78" s="573" t="s">
        <v>164</v>
      </c>
      <c r="I78" s="781">
        <v>1.6187219999999999E-2</v>
      </c>
      <c r="J78" s="573" t="s">
        <v>164</v>
      </c>
      <c r="K78" s="575">
        <v>1</v>
      </c>
      <c r="L78" s="202"/>
      <c r="M78" s="202">
        <v>2.1564378750000002E-3</v>
      </c>
      <c r="N78" s="202"/>
      <c r="O78" s="496">
        <v>0</v>
      </c>
      <c r="P78" s="783">
        <f>IF(G78=(Prämie),I78*K78,IF(G78='Assumptions sheet'!$W$9,(I78*K78+L78+M78+N78)*(1+O78)+(O78*BJ78*BI78),(I78*K78+L78+M78+N78)*(1+O78)+(O78*BJ78)))</f>
        <v>1.8343657874999999E-2</v>
      </c>
      <c r="Q78" s="213"/>
      <c r="R78" s="214"/>
      <c r="S78" s="215"/>
      <c r="T78" s="216">
        <v>2</v>
      </c>
      <c r="U78" s="341">
        <f t="shared" si="74"/>
        <v>3.6687315749999998E-2</v>
      </c>
      <c r="V78" s="220">
        <v>2E-3</v>
      </c>
      <c r="W78" s="341">
        <f t="shared" si="75"/>
        <v>7.3521674849695389E-5</v>
      </c>
      <c r="Y78" s="213">
        <v>2</v>
      </c>
      <c r="Z78" s="341">
        <f t="shared" si="76"/>
        <v>3.6687315749999998E-2</v>
      </c>
      <c r="AA78" s="220">
        <v>2E-3</v>
      </c>
      <c r="AB78" s="341">
        <f t="shared" si="77"/>
        <v>7.3521674849695389E-5</v>
      </c>
      <c r="AD78" s="213">
        <v>2</v>
      </c>
      <c r="AE78" s="341">
        <f t="shared" si="78"/>
        <v>3.6687315749999998E-2</v>
      </c>
      <c r="AF78" s="220">
        <v>2E-3</v>
      </c>
      <c r="AG78" s="341">
        <f t="shared" si="5"/>
        <v>7.3521674849695389E-5</v>
      </c>
      <c r="AI78" s="213">
        <v>2</v>
      </c>
      <c r="AJ78" s="341">
        <f t="shared" si="79"/>
        <v>3.6687315749999998E-2</v>
      </c>
      <c r="AK78" s="220">
        <v>2E-3</v>
      </c>
      <c r="AL78" s="341">
        <f t="shared" si="7"/>
        <v>7.3521674849695389E-5</v>
      </c>
      <c r="AN78" s="213">
        <v>2</v>
      </c>
      <c r="AO78" s="341">
        <f t="shared" si="80"/>
        <v>3.6687315749999998E-2</v>
      </c>
      <c r="AP78" s="220">
        <v>2E-3</v>
      </c>
      <c r="AQ78" s="341">
        <f t="shared" si="9"/>
        <v>7.3521674849695389E-5</v>
      </c>
      <c r="AS78" s="213">
        <v>2</v>
      </c>
      <c r="AT78" s="341">
        <f t="shared" si="97"/>
        <v>3.6687315749999998E-2</v>
      </c>
      <c r="AU78" s="220">
        <v>2E-3</v>
      </c>
      <c r="AV78" s="341">
        <f t="shared" si="82"/>
        <v>7.3521674849695389E-5</v>
      </c>
      <c r="AX78" s="213">
        <v>2</v>
      </c>
      <c r="AY78" s="341">
        <f t="shared" si="102"/>
        <v>3.6687315749999998E-2</v>
      </c>
      <c r="AZ78" s="220">
        <v>2E-3</v>
      </c>
      <c r="BA78" s="341">
        <f t="shared" si="120"/>
        <v>7.3521674849695389E-5</v>
      </c>
      <c r="BC78" s="213">
        <v>2</v>
      </c>
      <c r="BD78" s="341">
        <f t="shared" si="104"/>
        <v>3.6687315749999998E-2</v>
      </c>
      <c r="BE78" s="220">
        <v>2E-3</v>
      </c>
      <c r="BF78" s="341">
        <f t="shared" si="86"/>
        <v>7.3521674849695389E-5</v>
      </c>
      <c r="BH78" s="335"/>
      <c r="BI78" s="350"/>
      <c r="BJ78" s="223"/>
      <c r="BK78" s="561">
        <f t="shared" si="119"/>
        <v>0</v>
      </c>
      <c r="BL78" s="213">
        <v>2</v>
      </c>
      <c r="BM78" s="341">
        <f t="shared" si="105"/>
        <v>3.6687315749999998E-2</v>
      </c>
      <c r="BN78" s="220">
        <v>2E-3</v>
      </c>
      <c r="BO78" s="341">
        <f t="shared" si="121"/>
        <v>7.3521674849695389E-5</v>
      </c>
      <c r="BP78" s="343"/>
    </row>
    <row r="79" spans="2:68" s="143" customFormat="1" ht="26.1" customHeight="1">
      <c r="B79" s="845" t="s">
        <v>5262</v>
      </c>
      <c r="C79" s="198" t="s">
        <v>5288</v>
      </c>
      <c r="D79" s="198" t="s">
        <v>5289</v>
      </c>
      <c r="E79" s="199"/>
      <c r="F79" s="199"/>
      <c r="G79" s="200" t="s">
        <v>4747</v>
      </c>
      <c r="H79" s="573" t="s">
        <v>164</v>
      </c>
      <c r="I79" s="781">
        <v>7.2499999999999995E-2</v>
      </c>
      <c r="J79" s="573" t="s">
        <v>164</v>
      </c>
      <c r="K79" s="575">
        <v>1</v>
      </c>
      <c r="L79" s="202"/>
      <c r="M79" s="202">
        <v>2.1749999999999999E-3</v>
      </c>
      <c r="N79" s="202"/>
      <c r="O79" s="496">
        <v>0</v>
      </c>
      <c r="P79" s="783">
        <f>IF(G79=(Prämie),I79*K79,IF(G79='Assumptions sheet'!$W$9,(I79*K79+L79+M79+N79)*(1+O79)+(O79*BJ79*BI79),(I79*K79+L79+M79+N79)*(1+O79)+(O79*BJ79)))</f>
        <v>7.4674999999999991E-2</v>
      </c>
      <c r="Q79" s="213"/>
      <c r="R79" s="214"/>
      <c r="S79" s="215"/>
      <c r="T79" s="216">
        <v>2</v>
      </c>
      <c r="U79" s="341">
        <f t="shared" si="74"/>
        <v>0.14934999999999998</v>
      </c>
      <c r="V79" s="220">
        <v>2E-3</v>
      </c>
      <c r="W79" s="341">
        <f t="shared" si="75"/>
        <v>2.9929859719437244E-4</v>
      </c>
      <c r="Y79" s="213">
        <v>2</v>
      </c>
      <c r="Z79" s="341">
        <f t="shared" si="76"/>
        <v>0.14934999999999998</v>
      </c>
      <c r="AA79" s="220">
        <v>2E-3</v>
      </c>
      <c r="AB79" s="341">
        <f t="shared" si="77"/>
        <v>2.9929859719437244E-4</v>
      </c>
      <c r="AD79" s="213">
        <v>2</v>
      </c>
      <c r="AE79" s="341">
        <f t="shared" si="78"/>
        <v>0.14934999999999998</v>
      </c>
      <c r="AF79" s="220">
        <v>2E-3</v>
      </c>
      <c r="AG79" s="341">
        <f t="shared" si="5"/>
        <v>2.9929859719437244E-4</v>
      </c>
      <c r="AI79" s="213">
        <v>2</v>
      </c>
      <c r="AJ79" s="341">
        <f t="shared" si="79"/>
        <v>0.14934999999999998</v>
      </c>
      <c r="AK79" s="220">
        <v>2E-3</v>
      </c>
      <c r="AL79" s="341">
        <f t="shared" si="7"/>
        <v>2.9929859719437244E-4</v>
      </c>
      <c r="AN79" s="213">
        <v>2</v>
      </c>
      <c r="AO79" s="341">
        <f t="shared" si="80"/>
        <v>0.14934999999999998</v>
      </c>
      <c r="AP79" s="220">
        <v>2E-3</v>
      </c>
      <c r="AQ79" s="341">
        <f t="shared" si="9"/>
        <v>2.9929859719437244E-4</v>
      </c>
      <c r="AS79" s="213">
        <v>2</v>
      </c>
      <c r="AT79" s="341">
        <f t="shared" si="97"/>
        <v>0.14934999999999998</v>
      </c>
      <c r="AU79" s="220">
        <v>2E-3</v>
      </c>
      <c r="AV79" s="341">
        <f t="shared" si="82"/>
        <v>2.9929859719437244E-4</v>
      </c>
      <c r="AX79" s="213">
        <v>2</v>
      </c>
      <c r="AY79" s="341">
        <f t="shared" si="102"/>
        <v>0.14934999999999998</v>
      </c>
      <c r="AZ79" s="220">
        <v>2E-3</v>
      </c>
      <c r="BA79" s="341">
        <f t="shared" si="120"/>
        <v>2.9929859719437244E-4</v>
      </c>
      <c r="BC79" s="213">
        <v>2</v>
      </c>
      <c r="BD79" s="341">
        <f t="shared" si="104"/>
        <v>0.14934999999999998</v>
      </c>
      <c r="BE79" s="220">
        <v>2E-3</v>
      </c>
      <c r="BF79" s="341">
        <f t="shared" si="86"/>
        <v>2.9929859719437244E-4</v>
      </c>
      <c r="BH79" s="335"/>
      <c r="BI79" s="350"/>
      <c r="BJ79" s="223"/>
      <c r="BK79" s="561">
        <f t="shared" si="119"/>
        <v>0</v>
      </c>
      <c r="BL79" s="213">
        <v>2</v>
      </c>
      <c r="BM79" s="341">
        <f t="shared" si="105"/>
        <v>0.14934999999999998</v>
      </c>
      <c r="BN79" s="220">
        <v>2E-3</v>
      </c>
      <c r="BO79" s="341">
        <f t="shared" si="121"/>
        <v>2.9929859719437244E-4</v>
      </c>
      <c r="BP79" s="343"/>
    </row>
    <row r="80" spans="2:68" s="143" customFormat="1" ht="26.1" customHeight="1">
      <c r="B80" s="845" t="s">
        <v>5262</v>
      </c>
      <c r="C80" s="198" t="s">
        <v>5290</v>
      </c>
      <c r="D80" s="198"/>
      <c r="E80" s="199"/>
      <c r="F80" s="199"/>
      <c r="G80" s="373" t="s">
        <v>4747</v>
      </c>
      <c r="H80" s="573" t="s">
        <v>164</v>
      </c>
      <c r="I80" s="781">
        <v>0.23</v>
      </c>
      <c r="J80" s="573" t="s">
        <v>164</v>
      </c>
      <c r="K80" s="575">
        <v>1</v>
      </c>
      <c r="L80" s="202"/>
      <c r="M80" s="202"/>
      <c r="N80" s="202"/>
      <c r="O80" s="496">
        <v>0</v>
      </c>
      <c r="P80" s="783">
        <f>IF(G80=(Prämie),I80*K80,IF(G80='Assumptions sheet'!$W$9,(I80*K80+L80+M80+N80)*(1+O80)+(O80*BJ80*BI80),(I80*K80+L80+M80+N80)*(1+O80)+(O80*BJ80)))</f>
        <v>0.23</v>
      </c>
      <c r="Q80" s="213"/>
      <c r="R80" s="214"/>
      <c r="S80" s="215"/>
      <c r="T80" s="216">
        <v>1</v>
      </c>
      <c r="U80" s="341">
        <f t="shared" si="74"/>
        <v>0.23</v>
      </c>
      <c r="V80" s="220">
        <v>2E-3</v>
      </c>
      <c r="W80" s="341">
        <f t="shared" si="75"/>
        <v>4.6092184368734968E-4</v>
      </c>
      <c r="Y80" s="213">
        <v>1</v>
      </c>
      <c r="Z80" s="341">
        <f t="shared" si="76"/>
        <v>0.23</v>
      </c>
      <c r="AA80" s="220">
        <v>2E-3</v>
      </c>
      <c r="AB80" s="341">
        <f t="shared" si="77"/>
        <v>4.6092184368734968E-4</v>
      </c>
      <c r="AD80" s="213">
        <v>1</v>
      </c>
      <c r="AE80" s="341">
        <f t="shared" si="78"/>
        <v>0.23</v>
      </c>
      <c r="AF80" s="220">
        <v>2E-3</v>
      </c>
      <c r="AG80" s="341">
        <f t="shared" si="5"/>
        <v>4.6092184368734968E-4</v>
      </c>
      <c r="AI80" s="213">
        <v>1</v>
      </c>
      <c r="AJ80" s="341">
        <f t="shared" si="79"/>
        <v>0.23</v>
      </c>
      <c r="AK80" s="220">
        <v>2E-3</v>
      </c>
      <c r="AL80" s="341">
        <f t="shared" si="7"/>
        <v>4.6092184368734968E-4</v>
      </c>
      <c r="AN80" s="213">
        <v>1</v>
      </c>
      <c r="AO80" s="341">
        <f t="shared" si="80"/>
        <v>0.23</v>
      </c>
      <c r="AP80" s="220">
        <v>2E-3</v>
      </c>
      <c r="AQ80" s="341">
        <f t="shared" si="9"/>
        <v>4.6092184368734968E-4</v>
      </c>
      <c r="AS80" s="213">
        <v>1</v>
      </c>
      <c r="AT80" s="341">
        <f t="shared" si="97"/>
        <v>0.23</v>
      </c>
      <c r="AU80" s="220">
        <v>2E-3</v>
      </c>
      <c r="AV80" s="341">
        <f t="shared" si="82"/>
        <v>4.6092184368734968E-4</v>
      </c>
      <c r="AX80" s="213">
        <v>1</v>
      </c>
      <c r="AY80" s="341">
        <f t="shared" si="102"/>
        <v>0.23</v>
      </c>
      <c r="AZ80" s="220">
        <v>2E-3</v>
      </c>
      <c r="BA80" s="341">
        <f t="shared" si="120"/>
        <v>4.6092184368734968E-4</v>
      </c>
      <c r="BC80" s="213">
        <v>1</v>
      </c>
      <c r="BD80" s="341">
        <f t="shared" si="104"/>
        <v>0.23</v>
      </c>
      <c r="BE80" s="220">
        <v>2E-3</v>
      </c>
      <c r="BF80" s="341">
        <f t="shared" si="86"/>
        <v>4.6092184368734968E-4</v>
      </c>
      <c r="BH80" s="335"/>
      <c r="BI80" s="350"/>
      <c r="BJ80" s="223"/>
      <c r="BK80" s="561">
        <f t="shared" si="119"/>
        <v>0</v>
      </c>
      <c r="BL80" s="213">
        <v>1</v>
      </c>
      <c r="BM80" s="341">
        <f t="shared" si="105"/>
        <v>0.23</v>
      </c>
      <c r="BN80" s="220">
        <v>2E-3</v>
      </c>
      <c r="BO80" s="341">
        <f t="shared" si="121"/>
        <v>4.6092184368734968E-4</v>
      </c>
      <c r="BP80" s="343"/>
    </row>
    <row r="81" spans="2:68" s="143" customFormat="1" ht="26.1" customHeight="1">
      <c r="B81" s="197"/>
      <c r="C81" s="198"/>
      <c r="D81" s="198"/>
      <c r="E81" s="199"/>
      <c r="F81" s="199"/>
      <c r="G81" s="373"/>
      <c r="H81" s="573"/>
      <c r="I81" s="781"/>
      <c r="J81" s="573"/>
      <c r="K81" s="575"/>
      <c r="L81" s="202"/>
      <c r="M81" s="202"/>
      <c r="N81" s="202"/>
      <c r="O81" s="496">
        <v>0</v>
      </c>
      <c r="P81" s="783">
        <f>IF(G81=(Prämie),I81*K81,IF(G81='Assumptions sheet'!$W$9,(I81*K81+L81+M81+N81)*(1+O81)+(O81*BJ81*BI81),(I81*K81+L81+M81+N81)*(1+O81)+(O81*BJ81)))</f>
        <v>0</v>
      </c>
      <c r="Q81" s="213"/>
      <c r="R81" s="214"/>
      <c r="S81" s="215"/>
      <c r="T81" s="216"/>
      <c r="U81" s="341">
        <f t="shared" si="74"/>
        <v>0</v>
      </c>
      <c r="V81" s="220">
        <v>2E-3</v>
      </c>
      <c r="W81" s="341">
        <f t="shared" si="75"/>
        <v>0</v>
      </c>
      <c r="Y81" s="213"/>
      <c r="Z81" s="341">
        <f t="shared" si="76"/>
        <v>0</v>
      </c>
      <c r="AA81" s="220">
        <v>2E-3</v>
      </c>
      <c r="AB81" s="341">
        <f t="shared" si="77"/>
        <v>0</v>
      </c>
      <c r="AD81" s="213"/>
      <c r="AE81" s="341">
        <f t="shared" si="78"/>
        <v>0</v>
      </c>
      <c r="AF81" s="220">
        <v>2E-3</v>
      </c>
      <c r="AG81" s="341">
        <f t="shared" si="5"/>
        <v>0</v>
      </c>
      <c r="AI81" s="213"/>
      <c r="AJ81" s="341">
        <f t="shared" si="79"/>
        <v>0</v>
      </c>
      <c r="AK81" s="220">
        <v>2E-3</v>
      </c>
      <c r="AL81" s="341">
        <f t="shared" si="7"/>
        <v>0</v>
      </c>
      <c r="AN81" s="213"/>
      <c r="AO81" s="341">
        <f t="shared" si="80"/>
        <v>0</v>
      </c>
      <c r="AP81" s="220">
        <v>2E-3</v>
      </c>
      <c r="AQ81" s="341">
        <f t="shared" si="9"/>
        <v>0</v>
      </c>
      <c r="AS81" s="213"/>
      <c r="AT81" s="341">
        <f t="shared" si="97"/>
        <v>0</v>
      </c>
      <c r="AU81" s="220">
        <v>2E-3</v>
      </c>
      <c r="AV81" s="341">
        <f t="shared" si="82"/>
        <v>0</v>
      </c>
      <c r="AX81" s="213"/>
      <c r="AY81" s="341">
        <f t="shared" si="102"/>
        <v>0</v>
      </c>
      <c r="AZ81" s="220">
        <v>2E-3</v>
      </c>
      <c r="BA81" s="341">
        <f t="shared" si="120"/>
        <v>0</v>
      </c>
      <c r="BC81" s="213"/>
      <c r="BD81" s="341">
        <f t="shared" si="104"/>
        <v>0</v>
      </c>
      <c r="BE81" s="220">
        <v>2E-3</v>
      </c>
      <c r="BF81" s="341">
        <f t="shared" si="86"/>
        <v>0</v>
      </c>
      <c r="BH81" s="335"/>
      <c r="BI81" s="350"/>
      <c r="BJ81" s="223"/>
      <c r="BK81" s="561"/>
      <c r="BL81" s="213"/>
      <c r="BM81" s="341">
        <f t="shared" si="105"/>
        <v>0</v>
      </c>
      <c r="BN81" s="220">
        <v>2E-3</v>
      </c>
      <c r="BO81" s="341">
        <f t="shared" si="121"/>
        <v>0</v>
      </c>
      <c r="BP81" s="343"/>
    </row>
    <row r="82" spans="2:68" s="143" customFormat="1" ht="26.1" customHeight="1">
      <c r="B82" s="850" t="s">
        <v>5291</v>
      </c>
      <c r="C82" s="198" t="s">
        <v>5292</v>
      </c>
      <c r="D82" s="863" t="s">
        <v>5293</v>
      </c>
      <c r="E82" s="199"/>
      <c r="F82" s="199"/>
      <c r="G82" s="373" t="s">
        <v>4747</v>
      </c>
      <c r="H82" s="573" t="s">
        <v>164</v>
      </c>
      <c r="I82" s="781">
        <v>1.6443000000000001</v>
      </c>
      <c r="J82" s="573" t="s">
        <v>164</v>
      </c>
      <c r="K82" s="575">
        <v>1</v>
      </c>
      <c r="L82" s="202"/>
      <c r="M82" s="202">
        <v>8.2400000000000001E-2</v>
      </c>
      <c r="N82" s="202"/>
      <c r="O82" s="496">
        <v>0</v>
      </c>
      <c r="P82" s="783">
        <f>IF(G82=(Prämie),I82*K82,IF(G82='Assumptions sheet'!$W$9,(I82*K82+L82+M82+N82)*(1+O82)+(O82*BJ82*BI82),(I82*K82+L82+M82+N82)*(1+O82)+(O82*BJ82)))</f>
        <v>1.7267000000000001</v>
      </c>
      <c r="Q82" s="213"/>
      <c r="R82" s="214"/>
      <c r="S82" s="215"/>
      <c r="T82" s="216">
        <v>1.5</v>
      </c>
      <c r="U82" s="341">
        <f t="shared" si="74"/>
        <v>2.5900500000000002</v>
      </c>
      <c r="V82" s="220">
        <v>2E-3</v>
      </c>
      <c r="W82" s="341">
        <f t="shared" si="75"/>
        <v>5.1904809619235659E-3</v>
      </c>
      <c r="X82" s="865">
        <f>-$I82*T82</f>
        <v>-2.46645</v>
      </c>
      <c r="Y82" s="213">
        <v>1.5</v>
      </c>
      <c r="Z82" s="341">
        <f t="shared" si="76"/>
        <v>2.5900500000000002</v>
      </c>
      <c r="AA82" s="220">
        <v>2E-3</v>
      </c>
      <c r="AB82" s="341">
        <f t="shared" si="77"/>
        <v>5.1904809619235659E-3</v>
      </c>
      <c r="AD82" s="213">
        <v>1.5</v>
      </c>
      <c r="AE82" s="341">
        <f t="shared" si="78"/>
        <v>2.5900500000000002</v>
      </c>
      <c r="AF82" s="220">
        <v>2E-3</v>
      </c>
      <c r="AG82" s="341">
        <f t="shared" si="5"/>
        <v>5.1904809619235659E-3</v>
      </c>
      <c r="AI82" s="213">
        <v>1.5</v>
      </c>
      <c r="AJ82" s="341">
        <f t="shared" si="79"/>
        <v>2.5900500000000002</v>
      </c>
      <c r="AK82" s="220">
        <v>2E-3</v>
      </c>
      <c r="AL82" s="341">
        <f t="shared" si="7"/>
        <v>5.1904809619235659E-3</v>
      </c>
      <c r="AM82" s="865">
        <f t="shared" ref="AM82" si="122">-$I82*AI82</f>
        <v>-2.46645</v>
      </c>
      <c r="AN82" s="213">
        <v>1.5</v>
      </c>
      <c r="AO82" s="341">
        <f t="shared" si="80"/>
        <v>2.5900500000000002</v>
      </c>
      <c r="AP82" s="220">
        <v>2E-3</v>
      </c>
      <c r="AQ82" s="341">
        <f t="shared" si="9"/>
        <v>5.1904809619235659E-3</v>
      </c>
      <c r="AS82" s="213">
        <v>1.5</v>
      </c>
      <c r="AT82" s="341">
        <f t="shared" si="97"/>
        <v>2.5900500000000002</v>
      </c>
      <c r="AU82" s="220">
        <v>2E-3</v>
      </c>
      <c r="AV82" s="341">
        <f t="shared" si="82"/>
        <v>5.1904809619235659E-3</v>
      </c>
      <c r="AX82" s="213">
        <v>1.5</v>
      </c>
      <c r="AY82" s="341">
        <f t="shared" si="102"/>
        <v>2.5900500000000002</v>
      </c>
      <c r="AZ82" s="220">
        <v>2E-3</v>
      </c>
      <c r="BA82" s="341">
        <f t="shared" si="120"/>
        <v>5.1904809619235659E-3</v>
      </c>
      <c r="BC82" s="213">
        <v>1.5</v>
      </c>
      <c r="BD82" s="341">
        <f t="shared" si="104"/>
        <v>2.5900500000000002</v>
      </c>
      <c r="BE82" s="220">
        <v>2E-3</v>
      </c>
      <c r="BF82" s="341">
        <f t="shared" si="86"/>
        <v>5.1904809619235659E-3</v>
      </c>
      <c r="BH82" s="335"/>
      <c r="BI82" s="350"/>
      <c r="BJ82" s="223"/>
      <c r="BK82" s="561"/>
      <c r="BL82" s="213">
        <v>1.5</v>
      </c>
      <c r="BM82" s="341">
        <f t="shared" si="105"/>
        <v>2.5900500000000002</v>
      </c>
      <c r="BN82" s="220">
        <v>2E-3</v>
      </c>
      <c r="BO82" s="341">
        <f t="shared" si="121"/>
        <v>5.1904809619235659E-3</v>
      </c>
      <c r="BP82" s="343"/>
    </row>
    <row r="83" spans="2:68" s="143" customFormat="1" ht="26.1" customHeight="1">
      <c r="B83" s="850" t="s">
        <v>5291</v>
      </c>
      <c r="C83" s="198" t="s">
        <v>5294</v>
      </c>
      <c r="D83" s="198" t="s">
        <v>5318</v>
      </c>
      <c r="E83" s="199"/>
      <c r="F83" s="199"/>
      <c r="G83" s="373" t="s">
        <v>4747</v>
      </c>
      <c r="H83" s="573" t="s">
        <v>164</v>
      </c>
      <c r="I83" s="781">
        <v>0.223</v>
      </c>
      <c r="J83" s="573" t="s">
        <v>164</v>
      </c>
      <c r="K83" s="575">
        <v>1</v>
      </c>
      <c r="L83" s="202"/>
      <c r="M83" s="202"/>
      <c r="N83" s="202"/>
      <c r="O83" s="496">
        <v>0</v>
      </c>
      <c r="P83" s="783">
        <f>IF(G83=(Prämie),I83*K83,IF(G83='Assumptions sheet'!$W$9,(I83*K83+L83+M83+N83)*(1+O83)+(O83*BJ83*BI83),(I83*K83+L83+M83+N83)*(1+O83)+(O83*BJ83)))</f>
        <v>0.223</v>
      </c>
      <c r="Q83" s="213"/>
      <c r="R83" s="214"/>
      <c r="S83" s="215"/>
      <c r="T83" s="216">
        <v>2</v>
      </c>
      <c r="U83" s="341">
        <f t="shared" si="74"/>
        <v>0.44600000000000001</v>
      </c>
      <c r="V83" s="220">
        <v>2E-3</v>
      </c>
      <c r="W83" s="341">
        <f t="shared" si="75"/>
        <v>8.9378757515025202E-4</v>
      </c>
      <c r="Y83" s="213">
        <v>2</v>
      </c>
      <c r="Z83" s="341">
        <f t="shared" si="76"/>
        <v>0.44600000000000001</v>
      </c>
      <c r="AA83" s="220">
        <v>2E-3</v>
      </c>
      <c r="AB83" s="341">
        <f t="shared" si="77"/>
        <v>8.9378757515025202E-4</v>
      </c>
      <c r="AD83" s="213">
        <v>2</v>
      </c>
      <c r="AE83" s="341">
        <f t="shared" si="78"/>
        <v>0.44600000000000001</v>
      </c>
      <c r="AF83" s="220">
        <v>2E-3</v>
      </c>
      <c r="AG83" s="341">
        <f t="shared" si="5"/>
        <v>8.9378757515025202E-4</v>
      </c>
      <c r="AI83" s="213">
        <v>2</v>
      </c>
      <c r="AJ83" s="341">
        <f t="shared" si="79"/>
        <v>0.44600000000000001</v>
      </c>
      <c r="AK83" s="220">
        <v>2E-3</v>
      </c>
      <c r="AL83" s="341">
        <f t="shared" si="7"/>
        <v>8.9378757515025202E-4</v>
      </c>
      <c r="AN83" s="213">
        <v>2</v>
      </c>
      <c r="AO83" s="341">
        <f t="shared" si="80"/>
        <v>0.44600000000000001</v>
      </c>
      <c r="AP83" s="220">
        <v>2E-3</v>
      </c>
      <c r="AQ83" s="341">
        <f t="shared" si="9"/>
        <v>8.9378757515025202E-4</v>
      </c>
      <c r="AS83" s="213">
        <v>2</v>
      </c>
      <c r="AT83" s="341">
        <f t="shared" si="97"/>
        <v>0.44600000000000001</v>
      </c>
      <c r="AU83" s="220">
        <v>2E-3</v>
      </c>
      <c r="AV83" s="341">
        <f t="shared" si="82"/>
        <v>8.9378757515025202E-4</v>
      </c>
      <c r="AX83" s="213">
        <v>2</v>
      </c>
      <c r="AY83" s="341">
        <f t="shared" si="102"/>
        <v>0.44600000000000001</v>
      </c>
      <c r="AZ83" s="220">
        <v>2E-3</v>
      </c>
      <c r="BA83" s="341">
        <f t="shared" si="120"/>
        <v>8.9378757515025202E-4</v>
      </c>
      <c r="BC83" s="213">
        <v>2</v>
      </c>
      <c r="BD83" s="341">
        <f t="shared" si="104"/>
        <v>0.44600000000000001</v>
      </c>
      <c r="BE83" s="220">
        <v>2E-3</v>
      </c>
      <c r="BF83" s="341">
        <f t="shared" si="86"/>
        <v>8.9378757515025202E-4</v>
      </c>
      <c r="BH83" s="335"/>
      <c r="BI83" s="350"/>
      <c r="BJ83" s="223"/>
      <c r="BK83" s="561"/>
      <c r="BL83" s="213">
        <v>2</v>
      </c>
      <c r="BM83" s="341">
        <f t="shared" si="105"/>
        <v>0.44600000000000001</v>
      </c>
      <c r="BN83" s="220">
        <v>2E-3</v>
      </c>
      <c r="BO83" s="341">
        <f t="shared" si="121"/>
        <v>8.9378757515025202E-4</v>
      </c>
      <c r="BP83" s="343"/>
    </row>
    <row r="84" spans="2:68" s="143" customFormat="1" ht="26.1" customHeight="1">
      <c r="B84" s="197"/>
      <c r="C84" s="198"/>
      <c r="D84" s="198"/>
      <c r="E84" s="199"/>
      <c r="F84" s="199"/>
      <c r="G84" s="373"/>
      <c r="H84" s="573"/>
      <c r="I84" s="781"/>
      <c r="J84" s="573"/>
      <c r="K84" s="575"/>
      <c r="L84" s="202"/>
      <c r="M84" s="202"/>
      <c r="N84" s="202"/>
      <c r="O84" s="496">
        <v>0</v>
      </c>
      <c r="P84" s="783">
        <f>IF(G84=(Prämie),I84*K84,IF(G84='Assumptions sheet'!$W$9,(I84*K84+L84+M84+N84)*(1+O84)+(O84*BJ84*BI84),(I84*K84+L84+M84+N84)*(1+O84)+(O84*BJ84)))</f>
        <v>0</v>
      </c>
      <c r="Q84" s="213"/>
      <c r="R84" s="214"/>
      <c r="S84" s="215"/>
      <c r="T84" s="216"/>
      <c r="U84" s="341">
        <f t="shared" si="74"/>
        <v>0</v>
      </c>
      <c r="V84" s="220">
        <v>2E-3</v>
      </c>
      <c r="W84" s="341">
        <f t="shared" si="75"/>
        <v>0</v>
      </c>
      <c r="Y84" s="213"/>
      <c r="Z84" s="341">
        <f t="shared" si="76"/>
        <v>0</v>
      </c>
      <c r="AA84" s="220">
        <v>2E-3</v>
      </c>
      <c r="AB84" s="341">
        <f t="shared" si="77"/>
        <v>0</v>
      </c>
      <c r="AD84" s="213"/>
      <c r="AE84" s="341">
        <f t="shared" si="78"/>
        <v>0</v>
      </c>
      <c r="AF84" s="220">
        <v>2E-3</v>
      </c>
      <c r="AG84" s="341">
        <f t="shared" si="5"/>
        <v>0</v>
      </c>
      <c r="AI84" s="213"/>
      <c r="AJ84" s="341">
        <f t="shared" si="79"/>
        <v>0</v>
      </c>
      <c r="AK84" s="220">
        <v>2E-3</v>
      </c>
      <c r="AL84" s="341">
        <f t="shared" si="7"/>
        <v>0</v>
      </c>
      <c r="AN84" s="213"/>
      <c r="AO84" s="341">
        <f t="shared" si="80"/>
        <v>0</v>
      </c>
      <c r="AP84" s="220">
        <v>2E-3</v>
      </c>
      <c r="AQ84" s="341">
        <f t="shared" si="9"/>
        <v>0</v>
      </c>
      <c r="AS84" s="213"/>
      <c r="AT84" s="341">
        <f t="shared" si="97"/>
        <v>0</v>
      </c>
      <c r="AU84" s="220">
        <v>2E-3</v>
      </c>
      <c r="AV84" s="341">
        <f t="shared" si="82"/>
        <v>0</v>
      </c>
      <c r="AX84" s="213"/>
      <c r="AY84" s="341">
        <f t="shared" si="102"/>
        <v>0</v>
      </c>
      <c r="AZ84" s="220">
        <v>2E-3</v>
      </c>
      <c r="BA84" s="341">
        <f t="shared" si="120"/>
        <v>0</v>
      </c>
      <c r="BC84" s="213"/>
      <c r="BD84" s="341">
        <f t="shared" si="104"/>
        <v>0</v>
      </c>
      <c r="BE84" s="220">
        <v>2E-3</v>
      </c>
      <c r="BF84" s="341">
        <f t="shared" si="86"/>
        <v>0</v>
      </c>
      <c r="BH84" s="335"/>
      <c r="BI84" s="350"/>
      <c r="BJ84" s="223"/>
      <c r="BK84" s="561"/>
      <c r="BL84" s="213"/>
      <c r="BM84" s="341">
        <f t="shared" si="105"/>
        <v>0</v>
      </c>
      <c r="BN84" s="220">
        <v>2E-3</v>
      </c>
      <c r="BO84" s="341">
        <f t="shared" si="121"/>
        <v>0</v>
      </c>
      <c r="BP84" s="343"/>
    </row>
    <row r="85" spans="2:68" s="143" customFormat="1" ht="36" customHeight="1">
      <c r="B85" s="851" t="s">
        <v>5295</v>
      </c>
      <c r="C85" s="198" t="s">
        <v>5296</v>
      </c>
      <c r="D85" s="198" t="s">
        <v>5318</v>
      </c>
      <c r="E85" s="199"/>
      <c r="F85" s="199"/>
      <c r="G85" s="373" t="s">
        <v>4747</v>
      </c>
      <c r="H85" s="573" t="s">
        <v>164</v>
      </c>
      <c r="I85" s="781">
        <v>0.77500000000000002</v>
      </c>
      <c r="J85" s="573" t="s">
        <v>164</v>
      </c>
      <c r="K85" s="575">
        <v>1</v>
      </c>
      <c r="L85" s="202"/>
      <c r="M85" s="202"/>
      <c r="N85" s="202"/>
      <c r="O85" s="496">
        <v>0</v>
      </c>
      <c r="P85" s="783">
        <f>IF(G85=(Prämie),I85*K85,IF(G85='Assumptions sheet'!$W$9,(I85*K85+L85+M85+N85)*(1+O85)+(O85*BJ85*BI85),(I85*K85+L85+M85+N85)*(1+O85)+(O85*BJ85)))</f>
        <v>0.77500000000000002</v>
      </c>
      <c r="Q85" s="213"/>
      <c r="R85" s="214"/>
      <c r="S85" s="215"/>
      <c r="T85" s="216">
        <v>1</v>
      </c>
      <c r="U85" s="341">
        <f t="shared" si="74"/>
        <v>0.77500000000000002</v>
      </c>
      <c r="V85" s="220">
        <v>2E-3</v>
      </c>
      <c r="W85" s="341">
        <f t="shared" si="75"/>
        <v>1.5531062124247653E-3</v>
      </c>
      <c r="Y85" s="213">
        <v>1</v>
      </c>
      <c r="Z85" s="341">
        <f t="shared" si="76"/>
        <v>0.77500000000000002</v>
      </c>
      <c r="AA85" s="220">
        <v>2E-3</v>
      </c>
      <c r="AB85" s="341">
        <f t="shared" si="77"/>
        <v>1.5531062124247653E-3</v>
      </c>
      <c r="AD85" s="213">
        <v>1</v>
      </c>
      <c r="AE85" s="341">
        <f t="shared" si="78"/>
        <v>0.77500000000000002</v>
      </c>
      <c r="AF85" s="220">
        <v>2E-3</v>
      </c>
      <c r="AG85" s="341">
        <f t="shared" si="5"/>
        <v>1.5531062124247653E-3</v>
      </c>
      <c r="AI85" s="213">
        <v>1</v>
      </c>
      <c r="AJ85" s="341">
        <f t="shared" si="79"/>
        <v>0.77500000000000002</v>
      </c>
      <c r="AK85" s="220">
        <v>2E-3</v>
      </c>
      <c r="AL85" s="341">
        <f t="shared" si="7"/>
        <v>1.5531062124247653E-3</v>
      </c>
      <c r="AN85" s="213">
        <v>1</v>
      </c>
      <c r="AO85" s="341">
        <f t="shared" si="80"/>
        <v>0.77500000000000002</v>
      </c>
      <c r="AP85" s="220">
        <v>2E-3</v>
      </c>
      <c r="AQ85" s="341">
        <f t="shared" si="9"/>
        <v>1.5531062124247653E-3</v>
      </c>
      <c r="AS85" s="213">
        <v>1</v>
      </c>
      <c r="AT85" s="341">
        <f t="shared" si="97"/>
        <v>0.77500000000000002</v>
      </c>
      <c r="AU85" s="220">
        <v>2E-3</v>
      </c>
      <c r="AV85" s="341">
        <f t="shared" si="82"/>
        <v>1.5531062124247653E-3</v>
      </c>
      <c r="AX85" s="213">
        <v>1</v>
      </c>
      <c r="AY85" s="341">
        <f t="shared" si="102"/>
        <v>0.77500000000000002</v>
      </c>
      <c r="AZ85" s="220">
        <v>2E-3</v>
      </c>
      <c r="BA85" s="341">
        <f t="shared" si="120"/>
        <v>1.5531062124247653E-3</v>
      </c>
      <c r="BC85" s="213">
        <v>1</v>
      </c>
      <c r="BD85" s="341">
        <f t="shared" si="104"/>
        <v>0.77500000000000002</v>
      </c>
      <c r="BE85" s="220">
        <v>2E-3</v>
      </c>
      <c r="BF85" s="341">
        <f t="shared" si="86"/>
        <v>1.5531062124247653E-3</v>
      </c>
      <c r="BH85" s="335"/>
      <c r="BI85" s="350"/>
      <c r="BJ85" s="223"/>
      <c r="BK85" s="561"/>
      <c r="BL85" s="213">
        <v>1</v>
      </c>
      <c r="BM85" s="341">
        <f t="shared" si="105"/>
        <v>0.77500000000000002</v>
      </c>
      <c r="BN85" s="220">
        <v>2E-3</v>
      </c>
      <c r="BO85" s="341">
        <f t="shared" si="121"/>
        <v>1.5531062124247653E-3</v>
      </c>
      <c r="BP85" s="343"/>
    </row>
    <row r="86" spans="2:68" s="143" customFormat="1" ht="26.1" customHeight="1">
      <c r="B86" s="197"/>
      <c r="C86" s="198"/>
      <c r="D86" s="198"/>
      <c r="E86" s="199"/>
      <c r="F86" s="199"/>
      <c r="G86" s="373"/>
      <c r="H86" s="573"/>
      <c r="I86" s="781"/>
      <c r="J86" s="573"/>
      <c r="K86" s="575"/>
      <c r="L86" s="202"/>
      <c r="M86" s="202"/>
      <c r="N86" s="202"/>
      <c r="O86" s="496">
        <v>0</v>
      </c>
      <c r="P86" s="783">
        <f>IF(G86=(Prämie),I86*K86,IF(G86='Assumptions sheet'!$W$9,(I86*K86+L86+M86+N86)*(1+O86)+(O86*BJ86*BI86),(I86*K86+L86+M86+N86)*(1+O86)+(O86*BJ86)))</f>
        <v>0</v>
      </c>
      <c r="Q86" s="213"/>
      <c r="R86" s="214"/>
      <c r="S86" s="215"/>
      <c r="T86" s="216"/>
      <c r="U86" s="341">
        <f t="shared" si="74"/>
        <v>0</v>
      </c>
      <c r="V86" s="220">
        <v>2E-3</v>
      </c>
      <c r="W86" s="341">
        <f t="shared" si="75"/>
        <v>0</v>
      </c>
      <c r="Y86" s="213"/>
      <c r="Z86" s="341">
        <f t="shared" si="76"/>
        <v>0</v>
      </c>
      <c r="AA86" s="220">
        <v>2E-3</v>
      </c>
      <c r="AB86" s="341">
        <f t="shared" si="77"/>
        <v>0</v>
      </c>
      <c r="AD86" s="213"/>
      <c r="AE86" s="341">
        <f t="shared" si="78"/>
        <v>0</v>
      </c>
      <c r="AF86" s="220">
        <v>2E-3</v>
      </c>
      <c r="AG86" s="341">
        <f t="shared" si="5"/>
        <v>0</v>
      </c>
      <c r="AI86" s="213"/>
      <c r="AJ86" s="341">
        <f t="shared" si="79"/>
        <v>0</v>
      </c>
      <c r="AK86" s="220">
        <v>2E-3</v>
      </c>
      <c r="AL86" s="341">
        <f t="shared" si="7"/>
        <v>0</v>
      </c>
      <c r="AN86" s="213"/>
      <c r="AO86" s="341">
        <f t="shared" si="80"/>
        <v>0</v>
      </c>
      <c r="AP86" s="220">
        <v>2E-3</v>
      </c>
      <c r="AQ86" s="341">
        <f t="shared" si="9"/>
        <v>0</v>
      </c>
      <c r="AS86" s="213"/>
      <c r="AT86" s="341">
        <f t="shared" si="97"/>
        <v>0</v>
      </c>
      <c r="AU86" s="220">
        <v>2E-3</v>
      </c>
      <c r="AV86" s="341">
        <f t="shared" si="82"/>
        <v>0</v>
      </c>
      <c r="AX86" s="213"/>
      <c r="AY86" s="341">
        <f t="shared" si="102"/>
        <v>0</v>
      </c>
      <c r="AZ86" s="220">
        <v>2E-3</v>
      </c>
      <c r="BA86" s="341">
        <f t="shared" si="120"/>
        <v>0</v>
      </c>
      <c r="BC86" s="213"/>
      <c r="BD86" s="341">
        <f t="shared" si="104"/>
        <v>0</v>
      </c>
      <c r="BE86" s="220">
        <v>2E-3</v>
      </c>
      <c r="BF86" s="341">
        <f t="shared" si="86"/>
        <v>0</v>
      </c>
      <c r="BH86" s="335"/>
      <c r="BI86" s="350"/>
      <c r="BJ86" s="223"/>
      <c r="BK86" s="561"/>
      <c r="BL86" s="213"/>
      <c r="BM86" s="341">
        <f t="shared" si="105"/>
        <v>0</v>
      </c>
      <c r="BN86" s="220">
        <v>2E-3</v>
      </c>
      <c r="BO86" s="341">
        <f t="shared" si="121"/>
        <v>0</v>
      </c>
      <c r="BP86" s="343"/>
    </row>
    <row r="87" spans="2:68" s="143" customFormat="1" ht="26.1" customHeight="1">
      <c r="B87" s="852" t="s">
        <v>5297</v>
      </c>
      <c r="C87" s="198" t="s">
        <v>5298</v>
      </c>
      <c r="D87" s="863"/>
      <c r="E87" s="199"/>
      <c r="F87" s="199"/>
      <c r="G87" s="373" t="s">
        <v>4747</v>
      </c>
      <c r="H87" s="573" t="s">
        <v>164</v>
      </c>
      <c r="I87" s="781">
        <v>0.81606000000000001</v>
      </c>
      <c r="J87" s="573" t="s">
        <v>164</v>
      </c>
      <c r="K87" s="575">
        <v>1</v>
      </c>
      <c r="L87" s="202"/>
      <c r="M87" s="202">
        <v>4.4013064971751413E-2</v>
      </c>
      <c r="N87" s="202"/>
      <c r="O87" s="496">
        <v>0</v>
      </c>
      <c r="P87" s="783">
        <f>IF(G87=(Prämie),I87*K87,IF(G87='Assumptions sheet'!$W$9,(I87*K87+L87+M87+N87)*(1+O87)+(O87*BJ87*BI87),(I87*K87+L87+M87+N87)*(1+O87)+(O87*BJ87)))</f>
        <v>0.8600730649717514</v>
      </c>
      <c r="Q87" s="213"/>
      <c r="R87" s="214"/>
      <c r="S87" s="215"/>
      <c r="T87" s="216">
        <v>2</v>
      </c>
      <c r="U87" s="341">
        <f t="shared" si="74"/>
        <v>1.7201461299435028</v>
      </c>
      <c r="V87" s="220">
        <v>2E-3</v>
      </c>
      <c r="W87" s="341">
        <f t="shared" si="75"/>
        <v>3.4471866331531246E-3</v>
      </c>
      <c r="X87" s="865">
        <f t="shared" ref="X87:X88" si="123">-$I87*T87</f>
        <v>-1.63212</v>
      </c>
      <c r="Y87" s="213">
        <v>2</v>
      </c>
      <c r="Z87" s="341">
        <f t="shared" si="76"/>
        <v>1.7201461299435028</v>
      </c>
      <c r="AA87" s="220">
        <v>2E-3</v>
      </c>
      <c r="AB87" s="341">
        <f t="shared" si="77"/>
        <v>3.4471866331531246E-3</v>
      </c>
      <c r="AD87" s="213">
        <v>2</v>
      </c>
      <c r="AE87" s="341">
        <f t="shared" si="78"/>
        <v>1.7201461299435028</v>
      </c>
      <c r="AF87" s="220">
        <v>2E-3</v>
      </c>
      <c r="AG87" s="341">
        <f t="shared" si="5"/>
        <v>3.4471866331531246E-3</v>
      </c>
      <c r="AI87" s="213">
        <v>2</v>
      </c>
      <c r="AJ87" s="341">
        <f t="shared" si="79"/>
        <v>1.7201461299435028</v>
      </c>
      <c r="AK87" s="220">
        <v>2E-3</v>
      </c>
      <c r="AL87" s="341">
        <f t="shared" si="7"/>
        <v>3.4471866331531246E-3</v>
      </c>
      <c r="AM87" s="865">
        <f t="shared" ref="AM87" si="124">-$I87*AI87</f>
        <v>-1.63212</v>
      </c>
      <c r="AN87" s="213">
        <v>2</v>
      </c>
      <c r="AO87" s="341">
        <f t="shared" si="80"/>
        <v>1.7201461299435028</v>
      </c>
      <c r="AP87" s="220">
        <v>2E-3</v>
      </c>
      <c r="AQ87" s="341">
        <f t="shared" si="9"/>
        <v>3.4471866331531246E-3</v>
      </c>
      <c r="AS87" s="213">
        <v>2</v>
      </c>
      <c r="AT87" s="341">
        <f t="shared" si="97"/>
        <v>1.7201461299435028</v>
      </c>
      <c r="AU87" s="220">
        <v>2E-3</v>
      </c>
      <c r="AV87" s="341">
        <f t="shared" si="82"/>
        <v>3.4471866331531246E-3</v>
      </c>
      <c r="AX87" s="213">
        <v>2</v>
      </c>
      <c r="AY87" s="341">
        <f t="shared" si="102"/>
        <v>1.7201461299435028</v>
      </c>
      <c r="AZ87" s="220">
        <v>2E-3</v>
      </c>
      <c r="BA87" s="341">
        <f t="shared" si="120"/>
        <v>3.4471866331531246E-3</v>
      </c>
      <c r="BC87" s="213">
        <v>2</v>
      </c>
      <c r="BD87" s="341">
        <f t="shared" si="104"/>
        <v>1.7201461299435028</v>
      </c>
      <c r="BE87" s="220">
        <v>2E-3</v>
      </c>
      <c r="BF87" s="341">
        <f t="shared" si="86"/>
        <v>3.4471866331531246E-3</v>
      </c>
      <c r="BH87" s="335"/>
      <c r="BI87" s="350"/>
      <c r="BJ87" s="223"/>
      <c r="BK87" s="561"/>
      <c r="BL87" s="213">
        <v>2</v>
      </c>
      <c r="BM87" s="341">
        <f t="shared" si="105"/>
        <v>1.7201461299435028</v>
      </c>
      <c r="BN87" s="220">
        <v>2E-3</v>
      </c>
      <c r="BO87" s="341">
        <f t="shared" si="121"/>
        <v>3.4471866331531246E-3</v>
      </c>
      <c r="BP87" s="343"/>
    </row>
    <row r="88" spans="2:68" s="143" customFormat="1" ht="26.1" customHeight="1">
      <c r="B88" s="852" t="s">
        <v>5297</v>
      </c>
      <c r="C88" s="198" t="s">
        <v>5299</v>
      </c>
      <c r="D88" s="863"/>
      <c r="E88" s="199"/>
      <c r="F88" s="199"/>
      <c r="G88" s="373" t="s">
        <v>4747</v>
      </c>
      <c r="H88" s="573" t="s">
        <v>164</v>
      </c>
      <c r="I88" s="781">
        <v>9.2446199999999994</v>
      </c>
      <c r="J88" s="573" t="s">
        <v>164</v>
      </c>
      <c r="K88" s="575">
        <v>1</v>
      </c>
      <c r="L88" s="202"/>
      <c r="M88" s="202">
        <v>0.80251221262704608</v>
      </c>
      <c r="N88" s="202"/>
      <c r="O88" s="496">
        <v>0</v>
      </c>
      <c r="P88" s="783">
        <f>IF(G88=(Prämie),I88*K88,IF(G88='Assumptions sheet'!$W$9,(I88*K88+L88+M88+N88)*(1+O88)+(O88*BJ88*BI88),(I88*K88+L88+M88+N88)*(1+O88)+(O88*BJ88)))</f>
        <v>10.047132212627046</v>
      </c>
      <c r="Q88" s="213"/>
      <c r="R88" s="214"/>
      <c r="S88" s="215"/>
      <c r="T88" s="216">
        <v>1</v>
      </c>
      <c r="U88" s="341">
        <f t="shared" si="74"/>
        <v>10.047132212627046</v>
      </c>
      <c r="V88" s="220">
        <v>2E-3</v>
      </c>
      <c r="W88" s="341">
        <f t="shared" si="75"/>
        <v>2.0134533492237473E-2</v>
      </c>
      <c r="X88" s="865">
        <f t="shared" si="123"/>
        <v>-9.2446199999999994</v>
      </c>
      <c r="Y88" s="213">
        <v>1</v>
      </c>
      <c r="Z88" s="341">
        <f t="shared" si="76"/>
        <v>10.047132212627046</v>
      </c>
      <c r="AA88" s="220">
        <v>2E-3</v>
      </c>
      <c r="AB88" s="341">
        <f t="shared" si="77"/>
        <v>2.0134533492237473E-2</v>
      </c>
      <c r="AD88" s="213">
        <v>1</v>
      </c>
      <c r="AE88" s="341">
        <f t="shared" si="78"/>
        <v>10.047132212627046</v>
      </c>
      <c r="AF88" s="220">
        <v>2E-3</v>
      </c>
      <c r="AG88" s="341">
        <f t="shared" si="5"/>
        <v>2.0134533492237473E-2</v>
      </c>
      <c r="AI88" s="213"/>
      <c r="AJ88" s="341">
        <f t="shared" si="79"/>
        <v>0</v>
      </c>
      <c r="AK88" s="220">
        <v>2E-3</v>
      </c>
      <c r="AL88" s="341">
        <f t="shared" si="7"/>
        <v>0</v>
      </c>
      <c r="AN88" s="213"/>
      <c r="AO88" s="341">
        <f t="shared" si="80"/>
        <v>0</v>
      </c>
      <c r="AP88" s="220">
        <v>2E-3</v>
      </c>
      <c r="AQ88" s="341">
        <f t="shared" si="9"/>
        <v>0</v>
      </c>
      <c r="AS88" s="213"/>
      <c r="AT88" s="341">
        <f t="shared" si="97"/>
        <v>0</v>
      </c>
      <c r="AU88" s="220">
        <v>2E-3</v>
      </c>
      <c r="AV88" s="341">
        <f t="shared" si="82"/>
        <v>0</v>
      </c>
      <c r="AX88" s="213"/>
      <c r="AY88" s="341">
        <f t="shared" si="102"/>
        <v>0</v>
      </c>
      <c r="AZ88" s="220">
        <v>2E-3</v>
      </c>
      <c r="BA88" s="341">
        <f t="shared" si="120"/>
        <v>0</v>
      </c>
      <c r="BC88" s="213"/>
      <c r="BD88" s="341">
        <f t="shared" si="104"/>
        <v>0</v>
      </c>
      <c r="BE88" s="220">
        <v>2E-3</v>
      </c>
      <c r="BF88" s="341">
        <f t="shared" si="86"/>
        <v>0</v>
      </c>
      <c r="BH88" s="335"/>
      <c r="BI88" s="350"/>
      <c r="BJ88" s="223"/>
      <c r="BK88" s="561"/>
      <c r="BL88" s="213"/>
      <c r="BM88" s="341">
        <f t="shared" si="105"/>
        <v>0</v>
      </c>
      <c r="BN88" s="220">
        <v>2E-3</v>
      </c>
      <c r="BO88" s="341">
        <f t="shared" si="121"/>
        <v>0</v>
      </c>
      <c r="BP88" s="343"/>
    </row>
    <row r="89" spans="2:68" s="143" customFormat="1" ht="26.1" customHeight="1">
      <c r="B89" s="852" t="s">
        <v>5297</v>
      </c>
      <c r="C89" s="198" t="s">
        <v>5300</v>
      </c>
      <c r="D89" s="863"/>
      <c r="E89" s="199"/>
      <c r="F89" s="199"/>
      <c r="G89" s="373" t="s">
        <v>4747</v>
      </c>
      <c r="H89" s="573" t="s">
        <v>164</v>
      </c>
      <c r="I89" s="781">
        <v>5.7611399999999993</v>
      </c>
      <c r="J89" s="573" t="s">
        <v>164</v>
      </c>
      <c r="K89" s="575">
        <v>1</v>
      </c>
      <c r="L89" s="202"/>
      <c r="M89" s="202">
        <v>0.80251221262704597</v>
      </c>
      <c r="N89" s="202"/>
      <c r="O89" s="496">
        <v>0</v>
      </c>
      <c r="P89" s="783">
        <f>IF(G89=(Prämie),I89*K89,IF(G89='Assumptions sheet'!$W$9,(I89*K89+L89+M89+N89)*(1+O89)+(O89*BJ89*BI89),(I89*K89+L89+M89+N89)*(1+O89)+(O89*BJ89)))</f>
        <v>6.5636522126270451</v>
      </c>
      <c r="Q89" s="213"/>
      <c r="R89" s="214"/>
      <c r="S89" s="215"/>
      <c r="T89" s="216"/>
      <c r="U89" s="341">
        <f t="shared" si="74"/>
        <v>0</v>
      </c>
      <c r="V89" s="220">
        <v>2E-3</v>
      </c>
      <c r="W89" s="341">
        <f t="shared" si="75"/>
        <v>0</v>
      </c>
      <c r="Y89" s="213"/>
      <c r="Z89" s="341">
        <f t="shared" si="76"/>
        <v>0</v>
      </c>
      <c r="AA89" s="220">
        <v>2E-3</v>
      </c>
      <c r="AB89" s="341">
        <f t="shared" si="77"/>
        <v>0</v>
      </c>
      <c r="AD89" s="213"/>
      <c r="AE89" s="341">
        <f t="shared" si="78"/>
        <v>0</v>
      </c>
      <c r="AF89" s="220">
        <v>2E-3</v>
      </c>
      <c r="AG89" s="341">
        <f t="shared" si="5"/>
        <v>0</v>
      </c>
      <c r="AI89" s="213">
        <v>1</v>
      </c>
      <c r="AJ89" s="341">
        <f t="shared" si="79"/>
        <v>6.5636522126270451</v>
      </c>
      <c r="AK89" s="220">
        <v>2E-3</v>
      </c>
      <c r="AL89" s="341">
        <f t="shared" si="7"/>
        <v>1.3153611648550476E-2</v>
      </c>
      <c r="AM89" s="865">
        <f t="shared" ref="AM89" si="125">-$I89*AI89</f>
        <v>-5.7611399999999993</v>
      </c>
      <c r="AN89" s="213">
        <v>1</v>
      </c>
      <c r="AO89" s="341">
        <f t="shared" si="80"/>
        <v>6.5636522126270451</v>
      </c>
      <c r="AP89" s="220">
        <v>2E-3</v>
      </c>
      <c r="AQ89" s="341">
        <f t="shared" si="9"/>
        <v>1.3153611648550476E-2</v>
      </c>
      <c r="AS89" s="213">
        <v>1</v>
      </c>
      <c r="AT89" s="341">
        <f t="shared" si="97"/>
        <v>6.5636522126270451</v>
      </c>
      <c r="AU89" s="220">
        <v>2E-3</v>
      </c>
      <c r="AV89" s="341">
        <f t="shared" si="82"/>
        <v>1.3153611648550476E-2</v>
      </c>
      <c r="AX89" s="213">
        <v>1</v>
      </c>
      <c r="AY89" s="341">
        <f t="shared" si="102"/>
        <v>6.5636522126270451</v>
      </c>
      <c r="AZ89" s="220">
        <v>2E-3</v>
      </c>
      <c r="BA89" s="341">
        <f t="shared" si="120"/>
        <v>1.3153611648550476E-2</v>
      </c>
      <c r="BC89" s="213">
        <v>1</v>
      </c>
      <c r="BD89" s="341">
        <f t="shared" si="104"/>
        <v>6.5636522126270451</v>
      </c>
      <c r="BE89" s="220">
        <v>2E-3</v>
      </c>
      <c r="BF89" s="341">
        <f t="shared" si="86"/>
        <v>1.3153611648550476E-2</v>
      </c>
      <c r="BH89" s="335"/>
      <c r="BI89" s="350"/>
      <c r="BJ89" s="223"/>
      <c r="BK89" s="561"/>
      <c r="BL89" s="213">
        <v>1</v>
      </c>
      <c r="BM89" s="341">
        <f t="shared" si="105"/>
        <v>6.5636522126270451</v>
      </c>
      <c r="BN89" s="220">
        <v>2E-3</v>
      </c>
      <c r="BO89" s="341">
        <f t="shared" si="121"/>
        <v>1.3153611648550476E-2</v>
      </c>
      <c r="BP89" s="343"/>
    </row>
    <row r="90" spans="2:68" s="143" customFormat="1" ht="26.1" customHeight="1">
      <c r="B90" s="197"/>
      <c r="C90" s="198"/>
      <c r="D90" s="198"/>
      <c r="E90" s="199"/>
      <c r="F90" s="199"/>
      <c r="G90" s="373"/>
      <c r="H90" s="573"/>
      <c r="I90" s="781"/>
      <c r="J90" s="573"/>
      <c r="K90" s="575"/>
      <c r="L90" s="202"/>
      <c r="M90" s="202"/>
      <c r="N90" s="202"/>
      <c r="O90" s="496">
        <v>0</v>
      </c>
      <c r="P90" s="783">
        <f>IF(G90=(Prämie),I90*K90,IF(G90='Assumptions sheet'!$W$9,(I90*K90+L90+M90+N90)*(1+O90)+(O90*BJ90*BI90),(I90*K90+L90+M90+N90)*(1+O90)+(O90*BJ90)))</f>
        <v>0</v>
      </c>
      <c r="Q90" s="213"/>
      <c r="R90" s="214"/>
      <c r="S90" s="215"/>
      <c r="T90" s="216"/>
      <c r="U90" s="341"/>
      <c r="V90" s="220">
        <v>2E-3</v>
      </c>
      <c r="W90" s="341"/>
      <c r="Y90" s="213"/>
      <c r="Z90" s="341">
        <f t="shared" si="76"/>
        <v>0</v>
      </c>
      <c r="AA90" s="220">
        <v>2E-3</v>
      </c>
      <c r="AB90" s="341">
        <f t="shared" si="77"/>
        <v>0</v>
      </c>
      <c r="AD90" s="213"/>
      <c r="AE90" s="341">
        <f t="shared" si="78"/>
        <v>0</v>
      </c>
      <c r="AF90" s="220">
        <v>2E-3</v>
      </c>
      <c r="AG90" s="341">
        <f t="shared" si="5"/>
        <v>0</v>
      </c>
      <c r="AI90" s="213"/>
      <c r="AJ90" s="341">
        <f t="shared" si="79"/>
        <v>0</v>
      </c>
      <c r="AK90" s="220">
        <v>2E-3</v>
      </c>
      <c r="AL90" s="341">
        <f t="shared" si="7"/>
        <v>0</v>
      </c>
      <c r="AN90" s="213"/>
      <c r="AO90" s="341">
        <f t="shared" si="80"/>
        <v>0</v>
      </c>
      <c r="AP90" s="220">
        <v>2E-3</v>
      </c>
      <c r="AQ90" s="341">
        <f t="shared" si="9"/>
        <v>0</v>
      </c>
      <c r="AS90" s="213"/>
      <c r="AT90" s="341">
        <f t="shared" si="97"/>
        <v>0</v>
      </c>
      <c r="AU90" s="220">
        <v>2E-3</v>
      </c>
      <c r="AV90" s="341">
        <f t="shared" si="82"/>
        <v>0</v>
      </c>
      <c r="AX90" s="213"/>
      <c r="AY90" s="341">
        <f t="shared" si="102"/>
        <v>0</v>
      </c>
      <c r="AZ90" s="220">
        <v>2E-3</v>
      </c>
      <c r="BA90" s="341">
        <f t="shared" si="120"/>
        <v>0</v>
      </c>
      <c r="BC90" s="213"/>
      <c r="BD90" s="341">
        <f t="shared" si="104"/>
        <v>0</v>
      </c>
      <c r="BE90" s="220">
        <v>2E-3</v>
      </c>
      <c r="BF90" s="341">
        <f t="shared" si="86"/>
        <v>0</v>
      </c>
      <c r="BH90" s="335"/>
      <c r="BI90" s="350"/>
      <c r="BJ90" s="223"/>
      <c r="BK90" s="561"/>
      <c r="BL90" s="213"/>
      <c r="BM90" s="341">
        <f t="shared" si="105"/>
        <v>0</v>
      </c>
      <c r="BN90" s="220">
        <v>2E-3</v>
      </c>
      <c r="BO90" s="341">
        <f t="shared" si="121"/>
        <v>0</v>
      </c>
      <c r="BP90" s="343"/>
    </row>
    <row r="91" spans="2:68" s="143" customFormat="1" ht="26.1" customHeight="1">
      <c r="B91" s="853" t="s">
        <v>5301</v>
      </c>
      <c r="C91" s="198" t="s">
        <v>5302</v>
      </c>
      <c r="D91" s="863"/>
      <c r="E91" s="199"/>
      <c r="F91" s="199"/>
      <c r="G91" s="373" t="s">
        <v>4747</v>
      </c>
      <c r="H91" s="573" t="s">
        <v>164</v>
      </c>
      <c r="I91" s="781">
        <v>5.8695000000000004</v>
      </c>
      <c r="J91" s="573" t="s">
        <v>164</v>
      </c>
      <c r="K91" s="575">
        <v>1</v>
      </c>
      <c r="L91" s="202"/>
      <c r="M91" s="202"/>
      <c r="N91" s="202"/>
      <c r="O91" s="496">
        <v>0</v>
      </c>
      <c r="P91" s="783">
        <f>IF(G91=(Prämie),I91*K91,IF(G91='Assumptions sheet'!$W$9,(I91*K91+L91+M91+N91)*(1+O91)+(O91*BJ91*BI91),(I91*K91+L91+M91+N91)*(1+O91)+(O91*BJ91)))</f>
        <v>5.8695000000000004</v>
      </c>
      <c r="Q91" s="213"/>
      <c r="R91" s="214"/>
      <c r="S91" s="215"/>
      <c r="T91" s="216">
        <v>1</v>
      </c>
      <c r="U91" s="341">
        <f t="shared" si="74"/>
        <v>5.8695000000000004</v>
      </c>
      <c r="V91" s="220">
        <v>2E-3</v>
      </c>
      <c r="W91" s="341">
        <f t="shared" si="75"/>
        <v>1.1762525050099561E-2</v>
      </c>
      <c r="X91" s="865">
        <f>-$I91*T91</f>
        <v>-5.8695000000000004</v>
      </c>
      <c r="Y91" s="213">
        <v>1</v>
      </c>
      <c r="Z91" s="341">
        <f t="shared" si="76"/>
        <v>5.8695000000000004</v>
      </c>
      <c r="AA91" s="220">
        <v>2E-3</v>
      </c>
      <c r="AB91" s="341">
        <f t="shared" si="77"/>
        <v>1.1762525050099561E-2</v>
      </c>
      <c r="AD91" s="213">
        <v>1</v>
      </c>
      <c r="AE91" s="341">
        <f t="shared" si="78"/>
        <v>5.8695000000000004</v>
      </c>
      <c r="AF91" s="220">
        <v>2E-3</v>
      </c>
      <c r="AG91" s="341">
        <f t="shared" si="5"/>
        <v>1.1762525050099561E-2</v>
      </c>
      <c r="AI91" s="213"/>
      <c r="AJ91" s="341">
        <f t="shared" si="79"/>
        <v>0</v>
      </c>
      <c r="AK91" s="220">
        <v>2E-3</v>
      </c>
      <c r="AL91" s="341">
        <f t="shared" si="7"/>
        <v>0</v>
      </c>
      <c r="AN91" s="213"/>
      <c r="AO91" s="341">
        <f t="shared" si="80"/>
        <v>0</v>
      </c>
      <c r="AP91" s="220">
        <v>2E-3</v>
      </c>
      <c r="AQ91" s="341">
        <f t="shared" si="9"/>
        <v>0</v>
      </c>
      <c r="AS91" s="213"/>
      <c r="AT91" s="341">
        <f t="shared" si="97"/>
        <v>0</v>
      </c>
      <c r="AU91" s="220">
        <v>2E-3</v>
      </c>
      <c r="AV91" s="341">
        <f t="shared" si="82"/>
        <v>0</v>
      </c>
      <c r="AX91" s="213"/>
      <c r="AY91" s="341">
        <f t="shared" si="102"/>
        <v>0</v>
      </c>
      <c r="AZ91" s="220">
        <v>2E-3</v>
      </c>
      <c r="BA91" s="341">
        <f t="shared" si="120"/>
        <v>0</v>
      </c>
      <c r="BC91" s="213"/>
      <c r="BD91" s="341">
        <f t="shared" si="104"/>
        <v>0</v>
      </c>
      <c r="BE91" s="220">
        <v>2E-3</v>
      </c>
      <c r="BF91" s="341">
        <f t="shared" si="86"/>
        <v>0</v>
      </c>
      <c r="BH91" s="335"/>
      <c r="BI91" s="350"/>
      <c r="BJ91" s="223"/>
      <c r="BK91" s="561"/>
      <c r="BL91" s="213"/>
      <c r="BM91" s="341">
        <f t="shared" si="105"/>
        <v>0</v>
      </c>
      <c r="BN91" s="220">
        <v>2E-3</v>
      </c>
      <c r="BO91" s="341">
        <f t="shared" si="121"/>
        <v>0</v>
      </c>
      <c r="BP91" s="343"/>
    </row>
    <row r="92" spans="2:68" s="143" customFormat="1" ht="26.1" customHeight="1">
      <c r="B92" s="853" t="s">
        <v>5301</v>
      </c>
      <c r="C92" s="198" t="s">
        <v>5303</v>
      </c>
      <c r="D92" s="863"/>
      <c r="E92" s="199"/>
      <c r="F92" s="199"/>
      <c r="G92" s="373" t="s">
        <v>4747</v>
      </c>
      <c r="H92" s="573" t="s">
        <v>164</v>
      </c>
      <c r="I92" s="781">
        <v>6.1494999999999997</v>
      </c>
      <c r="J92" s="573" t="s">
        <v>164</v>
      </c>
      <c r="K92" s="575">
        <v>1</v>
      </c>
      <c r="L92" s="202"/>
      <c r="M92" s="202"/>
      <c r="N92" s="202"/>
      <c r="O92" s="496">
        <v>0</v>
      </c>
      <c r="P92" s="783">
        <f>IF(G92=(Prämie),I92*K92,IF(G92='Assumptions sheet'!$W$9,(I92*K92+L92+M92+N92)*(1+O92)+(O92*BJ92*BI92),(I92*K92+L92+M92+N92)*(1+O92)+(O92*BJ92)))</f>
        <v>6.1494999999999997</v>
      </c>
      <c r="Q92" s="213"/>
      <c r="R92" s="214"/>
      <c r="S92" s="215"/>
      <c r="T92" s="216"/>
      <c r="U92" s="341">
        <f t="shared" si="74"/>
        <v>0</v>
      </c>
      <c r="V92" s="220">
        <v>2E-3</v>
      </c>
      <c r="W92" s="341">
        <f t="shared" si="75"/>
        <v>0</v>
      </c>
      <c r="Y92" s="213"/>
      <c r="Z92" s="341">
        <f t="shared" si="76"/>
        <v>0</v>
      </c>
      <c r="AA92" s="220">
        <v>2E-3</v>
      </c>
      <c r="AB92" s="341">
        <f t="shared" si="77"/>
        <v>0</v>
      </c>
      <c r="AD92" s="213"/>
      <c r="AE92" s="341">
        <f t="shared" si="78"/>
        <v>0</v>
      </c>
      <c r="AF92" s="220">
        <v>2E-3</v>
      </c>
      <c r="AG92" s="341">
        <f t="shared" si="5"/>
        <v>0</v>
      </c>
      <c r="AI92" s="213">
        <v>1</v>
      </c>
      <c r="AJ92" s="341">
        <f t="shared" si="79"/>
        <v>6.1494999999999997</v>
      </c>
      <c r="AK92" s="220">
        <v>2E-3</v>
      </c>
      <c r="AL92" s="341">
        <f t="shared" si="7"/>
        <v>1.2323647294588508E-2</v>
      </c>
      <c r="AM92" s="865">
        <f t="shared" ref="AM92" si="126">-$I92*AI92</f>
        <v>-6.1494999999999997</v>
      </c>
      <c r="AN92" s="213">
        <v>1</v>
      </c>
      <c r="AO92" s="341">
        <f t="shared" si="80"/>
        <v>6.1494999999999997</v>
      </c>
      <c r="AP92" s="220">
        <v>2E-3</v>
      </c>
      <c r="AQ92" s="341">
        <f t="shared" si="9"/>
        <v>1.2323647294588508E-2</v>
      </c>
      <c r="AS92" s="213">
        <v>1</v>
      </c>
      <c r="AT92" s="341">
        <f t="shared" si="97"/>
        <v>6.1494999999999997</v>
      </c>
      <c r="AU92" s="220">
        <v>2E-3</v>
      </c>
      <c r="AV92" s="341">
        <f t="shared" si="82"/>
        <v>1.2323647294588508E-2</v>
      </c>
      <c r="AX92" s="213">
        <v>1</v>
      </c>
      <c r="AY92" s="341">
        <f t="shared" si="102"/>
        <v>6.1494999999999997</v>
      </c>
      <c r="AZ92" s="220">
        <v>2E-3</v>
      </c>
      <c r="BA92" s="341">
        <f t="shared" si="120"/>
        <v>1.2323647294588508E-2</v>
      </c>
      <c r="BC92" s="213">
        <v>1</v>
      </c>
      <c r="BD92" s="341">
        <f t="shared" si="104"/>
        <v>6.1494999999999997</v>
      </c>
      <c r="BE92" s="220">
        <v>2E-3</v>
      </c>
      <c r="BF92" s="341">
        <f t="shared" si="86"/>
        <v>1.2323647294588508E-2</v>
      </c>
      <c r="BH92" s="335"/>
      <c r="BI92" s="350"/>
      <c r="BJ92" s="223"/>
      <c r="BK92" s="561"/>
      <c r="BL92" s="213">
        <v>1</v>
      </c>
      <c r="BM92" s="341">
        <f t="shared" si="105"/>
        <v>6.1494999999999997</v>
      </c>
      <c r="BN92" s="220">
        <v>2E-3</v>
      </c>
      <c r="BO92" s="341">
        <f t="shared" si="121"/>
        <v>1.2323647294588508E-2</v>
      </c>
      <c r="BP92" s="343"/>
    </row>
    <row r="93" spans="2:68" s="143" customFormat="1" ht="26.1" customHeight="1">
      <c r="B93" s="197"/>
      <c r="C93" s="198"/>
      <c r="D93" s="198"/>
      <c r="E93" s="199"/>
      <c r="F93" s="199"/>
      <c r="G93" s="373"/>
      <c r="H93" s="573"/>
      <c r="I93" s="781"/>
      <c r="J93" s="573"/>
      <c r="K93" s="575"/>
      <c r="L93" s="202"/>
      <c r="M93" s="202"/>
      <c r="N93" s="202"/>
      <c r="O93" s="496">
        <v>0</v>
      </c>
      <c r="P93" s="783">
        <f>IF(G93=(Prämie),I93*K93,IF(G93='Assumptions sheet'!$W$9,(I93*K93+L93+M93+N93)*(1+O93)+(O93*BJ93*BI93),(I93*K93+L93+M93+N93)*(1+O93)+(O93*BJ93)))</f>
        <v>0</v>
      </c>
      <c r="Q93" s="213"/>
      <c r="R93" s="214"/>
      <c r="S93" s="215"/>
      <c r="T93" s="216"/>
      <c r="U93" s="341">
        <f t="shared" si="74"/>
        <v>0</v>
      </c>
      <c r="V93" s="220">
        <v>2E-3</v>
      </c>
      <c r="W93" s="341">
        <f t="shared" si="75"/>
        <v>0</v>
      </c>
      <c r="Y93" s="213"/>
      <c r="Z93" s="341">
        <f t="shared" si="76"/>
        <v>0</v>
      </c>
      <c r="AA93" s="220">
        <v>2E-3</v>
      </c>
      <c r="AB93" s="341">
        <f t="shared" si="77"/>
        <v>0</v>
      </c>
      <c r="AD93" s="213"/>
      <c r="AE93" s="341">
        <f t="shared" si="78"/>
        <v>0</v>
      </c>
      <c r="AF93" s="220">
        <v>2E-3</v>
      </c>
      <c r="AG93" s="341">
        <f t="shared" si="5"/>
        <v>0</v>
      </c>
      <c r="AI93" s="213"/>
      <c r="AJ93" s="341">
        <f t="shared" si="79"/>
        <v>0</v>
      </c>
      <c r="AK93" s="220">
        <v>2E-3</v>
      </c>
      <c r="AL93" s="341">
        <f t="shared" si="7"/>
        <v>0</v>
      </c>
      <c r="AN93" s="213"/>
      <c r="AO93" s="341">
        <f t="shared" si="80"/>
        <v>0</v>
      </c>
      <c r="AP93" s="220">
        <v>2E-3</v>
      </c>
      <c r="AQ93" s="341">
        <f t="shared" si="9"/>
        <v>0</v>
      </c>
      <c r="AS93" s="213"/>
      <c r="AT93" s="341">
        <f t="shared" si="97"/>
        <v>0</v>
      </c>
      <c r="AU93" s="220">
        <v>2E-3</v>
      </c>
      <c r="AV93" s="341">
        <f t="shared" si="82"/>
        <v>0</v>
      </c>
      <c r="AX93" s="213"/>
      <c r="AY93" s="341">
        <f t="shared" si="102"/>
        <v>0</v>
      </c>
      <c r="AZ93" s="220">
        <v>2E-3</v>
      </c>
      <c r="BA93" s="341">
        <f t="shared" si="120"/>
        <v>0</v>
      </c>
      <c r="BC93" s="213"/>
      <c r="BD93" s="341">
        <f t="shared" si="104"/>
        <v>0</v>
      </c>
      <c r="BE93" s="220">
        <v>2E-3</v>
      </c>
      <c r="BF93" s="341">
        <f t="shared" si="86"/>
        <v>0</v>
      </c>
      <c r="BH93" s="335"/>
      <c r="BI93" s="350"/>
      <c r="BJ93" s="223"/>
      <c r="BK93" s="561"/>
      <c r="BL93" s="213"/>
      <c r="BM93" s="341">
        <f t="shared" si="105"/>
        <v>0</v>
      </c>
      <c r="BN93" s="220">
        <v>2E-3</v>
      </c>
      <c r="BO93" s="341">
        <f t="shared" si="121"/>
        <v>0</v>
      </c>
      <c r="BP93" s="343"/>
    </row>
    <row r="94" spans="2:68" s="143" customFormat="1" ht="33.75" customHeight="1">
      <c r="B94" s="854" t="s">
        <v>5304</v>
      </c>
      <c r="C94" s="198" t="s">
        <v>5305</v>
      </c>
      <c r="D94" s="867" t="s">
        <v>5334</v>
      </c>
      <c r="E94" s="199"/>
      <c r="F94" s="199"/>
      <c r="G94" s="373" t="s">
        <v>4747</v>
      </c>
      <c r="H94" s="573" t="s">
        <v>164</v>
      </c>
      <c r="I94" s="781">
        <v>0.34255664000000002</v>
      </c>
      <c r="J94" s="573" t="s">
        <v>164</v>
      </c>
      <c r="K94" s="575">
        <v>1</v>
      </c>
      <c r="L94" s="202"/>
      <c r="M94" s="202"/>
      <c r="N94" s="202"/>
      <c r="O94" s="496">
        <v>0</v>
      </c>
      <c r="P94" s="783">
        <f>IF(G94=(Prämie),I94*K94,IF(G94='Assumptions sheet'!$W$9,(I94*K94+L94+M94+N94)*(1+O94)+(O94*BJ94*BI94),(I94*K94+L94+M94+N94)*(1+O94)+(O94*BJ94)))</f>
        <v>0.34255664000000002</v>
      </c>
      <c r="Q94" s="213"/>
      <c r="R94" s="214"/>
      <c r="S94" s="215"/>
      <c r="T94" s="216">
        <v>1</v>
      </c>
      <c r="U94" s="341">
        <f t="shared" si="74"/>
        <v>0.34255664000000002</v>
      </c>
      <c r="V94" s="220">
        <v>2E-3</v>
      </c>
      <c r="W94" s="341">
        <f t="shared" si="75"/>
        <v>6.864862525049727E-4</v>
      </c>
      <c r="X94" s="866">
        <f>-$I94*T94</f>
        <v>-0.34255664000000002</v>
      </c>
      <c r="Y94" s="213">
        <v>1</v>
      </c>
      <c r="Z94" s="341">
        <f t="shared" si="76"/>
        <v>0.34255664000000002</v>
      </c>
      <c r="AA94" s="220">
        <v>2E-3</v>
      </c>
      <c r="AB94" s="341">
        <f t="shared" si="77"/>
        <v>6.864862525049727E-4</v>
      </c>
      <c r="AD94" s="213">
        <v>1</v>
      </c>
      <c r="AE94" s="341">
        <f t="shared" si="78"/>
        <v>0.34255664000000002</v>
      </c>
      <c r="AF94" s="220">
        <v>2E-3</v>
      </c>
      <c r="AG94" s="341">
        <f t="shared" si="5"/>
        <v>6.864862525049727E-4</v>
      </c>
      <c r="AI94" s="213">
        <v>1</v>
      </c>
      <c r="AJ94" s="341">
        <f t="shared" si="79"/>
        <v>0.34255664000000002</v>
      </c>
      <c r="AK94" s="220">
        <v>2E-3</v>
      </c>
      <c r="AL94" s="341">
        <f t="shared" si="7"/>
        <v>6.864862525049727E-4</v>
      </c>
      <c r="AM94" s="866">
        <f>-$I94*AI94</f>
        <v>-0.34255664000000002</v>
      </c>
      <c r="AN94" s="213">
        <v>1</v>
      </c>
      <c r="AO94" s="341">
        <f t="shared" si="80"/>
        <v>0.34255664000000002</v>
      </c>
      <c r="AP94" s="220">
        <v>2E-3</v>
      </c>
      <c r="AQ94" s="341">
        <f t="shared" si="9"/>
        <v>6.864862525049727E-4</v>
      </c>
      <c r="AS94" s="213">
        <v>1</v>
      </c>
      <c r="AT94" s="341">
        <f t="shared" si="97"/>
        <v>0.34255664000000002</v>
      </c>
      <c r="AU94" s="220">
        <v>2E-3</v>
      </c>
      <c r="AV94" s="341">
        <f t="shared" si="82"/>
        <v>6.864862525049727E-4</v>
      </c>
      <c r="AX94" s="213">
        <v>1</v>
      </c>
      <c r="AY94" s="341">
        <f t="shared" si="102"/>
        <v>0.34255664000000002</v>
      </c>
      <c r="AZ94" s="220">
        <v>2E-3</v>
      </c>
      <c r="BA94" s="341">
        <f t="shared" si="120"/>
        <v>6.864862525049727E-4</v>
      </c>
      <c r="BC94" s="213">
        <v>1</v>
      </c>
      <c r="BD94" s="341">
        <f t="shared" si="104"/>
        <v>0.34255664000000002</v>
      </c>
      <c r="BE94" s="220">
        <v>2E-3</v>
      </c>
      <c r="BF94" s="341">
        <f t="shared" si="86"/>
        <v>6.864862525049727E-4</v>
      </c>
      <c r="BH94" s="335"/>
      <c r="BI94" s="350"/>
      <c r="BJ94" s="223"/>
      <c r="BK94" s="561"/>
      <c r="BL94" s="213">
        <v>1</v>
      </c>
      <c r="BM94" s="341">
        <f t="shared" si="105"/>
        <v>0.34255664000000002</v>
      </c>
      <c r="BN94" s="220">
        <v>2E-3</v>
      </c>
      <c r="BO94" s="341">
        <f t="shared" si="121"/>
        <v>6.864862525049727E-4</v>
      </c>
      <c r="BP94" s="343"/>
    </row>
    <row r="95" spans="2:68" s="143" customFormat="1" ht="33.75" customHeight="1">
      <c r="B95" s="854" t="s">
        <v>5304</v>
      </c>
      <c r="C95" s="198" t="s">
        <v>5306</v>
      </c>
      <c r="D95" s="867" t="s">
        <v>5334</v>
      </c>
      <c r="E95" s="199"/>
      <c r="F95" s="199"/>
      <c r="G95" s="373" t="s">
        <v>4747</v>
      </c>
      <c r="H95" s="573" t="s">
        <v>164</v>
      </c>
      <c r="I95" s="781">
        <v>0.6940860786749482</v>
      </c>
      <c r="J95" s="573" t="s">
        <v>164</v>
      </c>
      <c r="K95" s="575">
        <v>1</v>
      </c>
      <c r="L95" s="202"/>
      <c r="M95" s="202"/>
      <c r="N95" s="202"/>
      <c r="O95" s="496">
        <v>0</v>
      </c>
      <c r="P95" s="783">
        <f>IF(G95=(Prämie),I95*K95,IF(G95='Assumptions sheet'!$W$9,(I95*K95+L95+M95+N95)*(1+O95)+(O95*BJ95*BI95),(I95*K95+L95+M95+N95)*(1+O95)+(O95*BJ95)))</f>
        <v>0.6940860786749482</v>
      </c>
      <c r="Q95" s="213"/>
      <c r="R95" s="214"/>
      <c r="S95" s="215"/>
      <c r="T95" s="216">
        <v>4</v>
      </c>
      <c r="U95" s="341">
        <f t="shared" ref="U95:U109" si="127">IF(OR($G95=(Kaufteil), $G95=(MTZ)), $P95*T95, IF($G95=(Prämie),$P95*$R95*T95,($P95*$Q95-$S95)*T95))</f>
        <v>2.7763443146997928</v>
      </c>
      <c r="V95" s="220">
        <v>2E-3</v>
      </c>
      <c r="W95" s="341">
        <f t="shared" ref="W95:W109" si="128">IF(G95=(Prämie), 0, U95*(1/(1-V95)-1))</f>
        <v>5.56381626192313E-3</v>
      </c>
      <c r="X95" s="866">
        <f t="shared" ref="X95:X105" si="129">-$I95*T95</f>
        <v>-2.7763443146997928</v>
      </c>
      <c r="Y95" s="213">
        <v>4</v>
      </c>
      <c r="Z95" s="341">
        <f t="shared" ref="Z95:Z109" si="130">IF(OR($G95=(Kaufteil), $G95=(MTZ)), $P95*Y95, IF($G95=(Prämie),$P95*$R95*Y95,($P95*$Q95-$S95)*Y95))</f>
        <v>2.7763443146997928</v>
      </c>
      <c r="AA95" s="220">
        <v>2E-3</v>
      </c>
      <c r="AB95" s="341">
        <f t="shared" ref="AB95:AB109" si="131">IF(L95=(Prämie), 0, Z95*(1/(1-AA95)-1))</f>
        <v>5.56381626192313E-3</v>
      </c>
      <c r="AD95" s="213">
        <v>4</v>
      </c>
      <c r="AE95" s="341">
        <f t="shared" ref="AE95:AE109" si="132">IF(OR($G95=(Kaufteil), $G95=(MTZ)), $P95*AD95, IF($G95=(Prämie),$P95*$R95*AD95,($P95*$Q95-$S95)*AD95))</f>
        <v>2.7763443146997928</v>
      </c>
      <c r="AF95" s="220">
        <v>2E-3</v>
      </c>
      <c r="AG95" s="341">
        <f t="shared" ref="AG95:AG109" si="133">IF(Q95=(Prämie), 0, AE95*(1/(1-AF95)-1))</f>
        <v>5.56381626192313E-3</v>
      </c>
      <c r="AI95" s="213">
        <v>4</v>
      </c>
      <c r="AJ95" s="341">
        <f t="shared" ref="AJ95:AJ109" si="134">IF(OR($G95=(Kaufteil), $G95=(MTZ)), $P95*AI95, IF($G95=(Prämie),$P95*$R95*AI95,($P95*$Q95-$S95)*AI95))</f>
        <v>2.7763443146997928</v>
      </c>
      <c r="AK95" s="220">
        <v>2E-3</v>
      </c>
      <c r="AL95" s="341">
        <f t="shared" ref="AL95:AL109" si="135">IF(V95=(Prämie), 0, AJ95*(1/(1-AK95)-1))</f>
        <v>5.56381626192313E-3</v>
      </c>
      <c r="AM95" s="866">
        <f t="shared" ref="AM95:AM105" si="136">-$I95*AI95</f>
        <v>-2.7763443146997928</v>
      </c>
      <c r="AN95" s="213">
        <v>4</v>
      </c>
      <c r="AO95" s="341">
        <f t="shared" ref="AO95:AO109" si="137">IF(OR($G95=(Kaufteil), $G95=(MTZ)), $P95*AN95, IF($G95=(Prämie),$P95*$R95*AN95,($P95*$Q95-$S95)*AN95))</f>
        <v>2.7763443146997928</v>
      </c>
      <c r="AP95" s="220">
        <v>2E-3</v>
      </c>
      <c r="AQ95" s="341">
        <f t="shared" ref="AQ95:AQ107" si="138">IF(AA95=(Prämie), 0, AO95*(1/(1-AP95)-1))</f>
        <v>5.56381626192313E-3</v>
      </c>
      <c r="AS95" s="213">
        <v>4</v>
      </c>
      <c r="AT95" s="341">
        <f t="shared" ref="AT95:AT109" si="139">IF(OR($G95=(Kaufteil), $G95=(MTZ)), $P95*AS95, IF($G95=(Prämie),$P95*$R95*AS95,($P95*$Q95-$S95)*AS95))</f>
        <v>2.7763443146997928</v>
      </c>
      <c r="AU95" s="220">
        <v>2E-3</v>
      </c>
      <c r="AV95" s="341">
        <f t="shared" ref="AV95:AV109" si="140">IF(AG95=(Prämie), 0, AT95*(1/(1-AU95)-1))</f>
        <v>5.56381626192313E-3</v>
      </c>
      <c r="AX95" s="213">
        <v>4</v>
      </c>
      <c r="AY95" s="341">
        <f t="shared" ref="AY95:AY109" si="141">IF(OR($G95=(Kaufteil), $G95=(MTZ)), $P95*AX95, IF($G95=(Prämie),$P95*$R95*AX95,($P95*$Q95-$S95)*AX95))</f>
        <v>2.7763443146997928</v>
      </c>
      <c r="AZ95" s="220">
        <v>2E-3</v>
      </c>
      <c r="BA95" s="341">
        <f t="shared" si="120"/>
        <v>5.56381626192313E-3</v>
      </c>
      <c r="BC95" s="213">
        <v>4</v>
      </c>
      <c r="BD95" s="341">
        <f t="shared" ref="BD95:BD109" si="142">IF(OR($G95=(Kaufteil), $G95=(MTZ)), $P95*BC95, IF($G95=(Prämie),$P95*$R95*BC95,($P95*$Q95-$S95)*BC95))</f>
        <v>2.7763443146997928</v>
      </c>
      <c r="BE95" s="220">
        <v>2E-3</v>
      </c>
      <c r="BF95" s="341">
        <f t="shared" ref="BF95:BF109" si="143">IF(AQ95=(Prämie), 0, BD95*(1/(1-BE95)-1))</f>
        <v>5.56381626192313E-3</v>
      </c>
      <c r="BH95" s="335"/>
      <c r="BI95" s="350"/>
      <c r="BJ95" s="223"/>
      <c r="BK95" s="561"/>
      <c r="BL95" s="213">
        <v>4</v>
      </c>
      <c r="BM95" s="341">
        <f t="shared" ref="BM95:BM109" si="144">IF(OR($G95=(Kaufteil), $G95=(MTZ)), $P95*BL95, IF($G95=(Prämie),$P95*$R95*BL95,($P95*$Q95-$S95)*BL95))</f>
        <v>2.7763443146997928</v>
      </c>
      <c r="BN95" s="220">
        <v>2E-3</v>
      </c>
      <c r="BO95" s="341">
        <f t="shared" si="121"/>
        <v>5.56381626192313E-3</v>
      </c>
      <c r="BP95" s="343"/>
    </row>
    <row r="96" spans="2:68" s="143" customFormat="1" ht="33.75" customHeight="1">
      <c r="B96" s="854" t="s">
        <v>5304</v>
      </c>
      <c r="C96" s="198" t="s">
        <v>5307</v>
      </c>
      <c r="D96" s="867" t="s">
        <v>5334</v>
      </c>
      <c r="E96" s="199"/>
      <c r="F96" s="199"/>
      <c r="G96" s="373" t="s">
        <v>4747</v>
      </c>
      <c r="H96" s="573" t="s">
        <v>164</v>
      </c>
      <c r="I96" s="781">
        <v>0.1104</v>
      </c>
      <c r="J96" s="573" t="s">
        <v>164</v>
      </c>
      <c r="K96" s="575">
        <v>1</v>
      </c>
      <c r="L96" s="202"/>
      <c r="M96" s="202"/>
      <c r="N96" s="202"/>
      <c r="O96" s="496">
        <v>0</v>
      </c>
      <c r="P96" s="783">
        <f>IF(G96=(Prämie),I96*K96,IF(G96='Assumptions sheet'!$W$9,(I96*K96+L96+M96+N96)*(1+O96)+(O96*BJ96*BI96),(I96*K96+L96+M96+N96)*(1+O96)+(O96*BJ96)))</f>
        <v>0.1104</v>
      </c>
      <c r="Q96" s="213"/>
      <c r="R96" s="214"/>
      <c r="S96" s="215"/>
      <c r="T96" s="216">
        <v>1</v>
      </c>
      <c r="U96" s="341">
        <f t="shared" si="74"/>
        <v>0.1104</v>
      </c>
      <c r="V96" s="220">
        <v>2E-3</v>
      </c>
      <c r="W96" s="341">
        <f t="shared" si="75"/>
        <v>2.2124248496992784E-4</v>
      </c>
      <c r="X96" s="866">
        <f t="shared" si="129"/>
        <v>-0.1104</v>
      </c>
      <c r="Y96" s="213">
        <v>1</v>
      </c>
      <c r="Z96" s="341">
        <f t="shared" si="130"/>
        <v>0.1104</v>
      </c>
      <c r="AA96" s="220">
        <v>2E-3</v>
      </c>
      <c r="AB96" s="341">
        <f t="shared" si="77"/>
        <v>2.2124248496992784E-4</v>
      </c>
      <c r="AD96" s="213">
        <v>1</v>
      </c>
      <c r="AE96" s="341">
        <f t="shared" si="78"/>
        <v>0.1104</v>
      </c>
      <c r="AF96" s="220">
        <v>2E-3</v>
      </c>
      <c r="AG96" s="341">
        <f t="shared" si="5"/>
        <v>2.2124248496992784E-4</v>
      </c>
      <c r="AI96" s="213">
        <v>1</v>
      </c>
      <c r="AJ96" s="341">
        <f t="shared" si="79"/>
        <v>0.1104</v>
      </c>
      <c r="AK96" s="220">
        <v>2E-3</v>
      </c>
      <c r="AL96" s="341">
        <f t="shared" si="7"/>
        <v>2.2124248496992784E-4</v>
      </c>
      <c r="AM96" s="866">
        <f t="shared" si="136"/>
        <v>-0.1104</v>
      </c>
      <c r="AN96" s="213">
        <v>1</v>
      </c>
      <c r="AO96" s="341">
        <f t="shared" si="80"/>
        <v>0.1104</v>
      </c>
      <c r="AP96" s="220">
        <v>2E-3</v>
      </c>
      <c r="AQ96" s="341">
        <f t="shared" si="9"/>
        <v>2.2124248496992784E-4</v>
      </c>
      <c r="AS96" s="213">
        <v>1</v>
      </c>
      <c r="AT96" s="341">
        <f t="shared" si="97"/>
        <v>0.1104</v>
      </c>
      <c r="AU96" s="220">
        <v>2E-3</v>
      </c>
      <c r="AV96" s="341">
        <f t="shared" si="82"/>
        <v>2.2124248496992784E-4</v>
      </c>
      <c r="AX96" s="213">
        <v>1</v>
      </c>
      <c r="AY96" s="341">
        <f t="shared" si="102"/>
        <v>0.1104</v>
      </c>
      <c r="AZ96" s="220">
        <v>2E-3</v>
      </c>
      <c r="BA96" s="341">
        <f t="shared" si="120"/>
        <v>2.2124248496992784E-4</v>
      </c>
      <c r="BC96" s="213">
        <v>1</v>
      </c>
      <c r="BD96" s="341">
        <f t="shared" si="104"/>
        <v>0.1104</v>
      </c>
      <c r="BE96" s="220">
        <v>2E-3</v>
      </c>
      <c r="BF96" s="341">
        <f t="shared" si="86"/>
        <v>2.2124248496992784E-4</v>
      </c>
      <c r="BH96" s="335"/>
      <c r="BI96" s="350"/>
      <c r="BJ96" s="223"/>
      <c r="BK96" s="561"/>
      <c r="BL96" s="213">
        <v>1</v>
      </c>
      <c r="BM96" s="341">
        <f t="shared" si="105"/>
        <v>0.1104</v>
      </c>
      <c r="BN96" s="220">
        <v>2E-3</v>
      </c>
      <c r="BO96" s="341">
        <f t="shared" si="121"/>
        <v>2.2124248496992784E-4</v>
      </c>
      <c r="BP96" s="343"/>
    </row>
    <row r="97" spans="2:68" s="143" customFormat="1" ht="33.75" customHeight="1">
      <c r="B97" s="854" t="s">
        <v>5304</v>
      </c>
      <c r="C97" s="198" t="s">
        <v>5308</v>
      </c>
      <c r="D97" s="867" t="s">
        <v>5334</v>
      </c>
      <c r="E97" s="199"/>
      <c r="F97" s="199"/>
      <c r="G97" s="373" t="s">
        <v>4747</v>
      </c>
      <c r="H97" s="573" t="s">
        <v>164</v>
      </c>
      <c r="I97" s="781">
        <v>0.11039952000000001</v>
      </c>
      <c r="J97" s="573" t="s">
        <v>164</v>
      </c>
      <c r="K97" s="575">
        <v>1</v>
      </c>
      <c r="L97" s="202"/>
      <c r="M97" s="202"/>
      <c r="N97" s="202"/>
      <c r="O97" s="496">
        <v>0</v>
      </c>
      <c r="P97" s="783">
        <f>IF(G97=(Prämie),I97*K97,IF(G97='Assumptions sheet'!$W$9,(I97*K97+L97+M97+N97)*(1+O97)+(O97*BJ97*BI97),(I97*K97+L97+M97+N97)*(1+O97)+(O97*BJ97)))</f>
        <v>0.11039952000000001</v>
      </c>
      <c r="Q97" s="213"/>
      <c r="R97" s="214"/>
      <c r="S97" s="215"/>
      <c r="T97" s="216">
        <v>1</v>
      </c>
      <c r="U97" s="341">
        <f t="shared" si="127"/>
        <v>0.11039952000000001</v>
      </c>
      <c r="V97" s="220">
        <v>2E-3</v>
      </c>
      <c r="W97" s="341">
        <f t="shared" si="128"/>
        <v>2.2124152304608017E-4</v>
      </c>
      <c r="X97" s="866">
        <f t="shared" si="129"/>
        <v>-0.11039952000000001</v>
      </c>
      <c r="Y97" s="213">
        <v>1</v>
      </c>
      <c r="Z97" s="341">
        <f t="shared" si="130"/>
        <v>0.11039952000000001</v>
      </c>
      <c r="AA97" s="220">
        <v>2E-3</v>
      </c>
      <c r="AB97" s="341">
        <f t="shared" si="131"/>
        <v>2.2124152304608017E-4</v>
      </c>
      <c r="AD97" s="213">
        <v>1</v>
      </c>
      <c r="AE97" s="341">
        <f t="shared" si="132"/>
        <v>0.11039952000000001</v>
      </c>
      <c r="AF97" s="220">
        <v>2E-3</v>
      </c>
      <c r="AG97" s="341">
        <f t="shared" si="133"/>
        <v>2.2124152304608017E-4</v>
      </c>
      <c r="AI97" s="213">
        <v>1</v>
      </c>
      <c r="AJ97" s="341">
        <f t="shared" si="134"/>
        <v>0.11039952000000001</v>
      </c>
      <c r="AK97" s="220">
        <v>2E-3</v>
      </c>
      <c r="AL97" s="341">
        <f t="shared" si="135"/>
        <v>2.2124152304608017E-4</v>
      </c>
      <c r="AM97" s="866">
        <f t="shared" si="136"/>
        <v>-0.11039952000000001</v>
      </c>
      <c r="AN97" s="213">
        <v>1</v>
      </c>
      <c r="AO97" s="341">
        <f t="shared" si="137"/>
        <v>0.11039952000000001</v>
      </c>
      <c r="AP97" s="220">
        <v>2E-3</v>
      </c>
      <c r="AQ97" s="341">
        <f t="shared" si="9"/>
        <v>2.2124152304608017E-4</v>
      </c>
      <c r="AS97" s="213">
        <v>1</v>
      </c>
      <c r="AT97" s="341">
        <f t="shared" si="139"/>
        <v>0.11039952000000001</v>
      </c>
      <c r="AU97" s="220">
        <v>2E-3</v>
      </c>
      <c r="AV97" s="341">
        <f t="shared" si="140"/>
        <v>2.2124152304608017E-4</v>
      </c>
      <c r="AX97" s="213">
        <v>1</v>
      </c>
      <c r="AY97" s="341">
        <f t="shared" si="141"/>
        <v>0.11039952000000001</v>
      </c>
      <c r="AZ97" s="220">
        <v>2E-3</v>
      </c>
      <c r="BA97" s="341">
        <f t="shared" si="120"/>
        <v>2.2124152304608017E-4</v>
      </c>
      <c r="BC97" s="213">
        <v>1</v>
      </c>
      <c r="BD97" s="341">
        <f t="shared" si="142"/>
        <v>0.11039952000000001</v>
      </c>
      <c r="BE97" s="220">
        <v>2E-3</v>
      </c>
      <c r="BF97" s="341">
        <f t="shared" si="143"/>
        <v>2.2124152304608017E-4</v>
      </c>
      <c r="BH97" s="335"/>
      <c r="BI97" s="350"/>
      <c r="BJ97" s="223"/>
      <c r="BK97" s="561"/>
      <c r="BL97" s="213">
        <v>1</v>
      </c>
      <c r="BM97" s="341">
        <f t="shared" si="144"/>
        <v>0.11039952000000001</v>
      </c>
      <c r="BN97" s="220">
        <v>2E-3</v>
      </c>
      <c r="BO97" s="341">
        <f t="shared" si="121"/>
        <v>2.2124152304608017E-4</v>
      </c>
      <c r="BP97" s="343"/>
    </row>
    <row r="98" spans="2:68" s="143" customFormat="1" ht="33.75" customHeight="1">
      <c r="B98" s="854" t="s">
        <v>5304</v>
      </c>
      <c r="C98" s="198" t="s">
        <v>5309</v>
      </c>
      <c r="D98" s="867" t="s">
        <v>5334</v>
      </c>
      <c r="E98" s="199"/>
      <c r="F98" s="199"/>
      <c r="G98" s="373" t="s">
        <v>4747</v>
      </c>
      <c r="H98" s="573" t="s">
        <v>164</v>
      </c>
      <c r="I98" s="781">
        <v>0.11039952000000001</v>
      </c>
      <c r="J98" s="573" t="s">
        <v>164</v>
      </c>
      <c r="K98" s="575">
        <v>1</v>
      </c>
      <c r="L98" s="202"/>
      <c r="M98" s="202"/>
      <c r="N98" s="202"/>
      <c r="O98" s="496">
        <v>0</v>
      </c>
      <c r="P98" s="783">
        <f>IF(G98=(Prämie),I98*K98,IF(G98='Assumptions sheet'!$W$9,(I98*K98+L98+M98+N98)*(1+O98)+(O98*BJ98*BI98),(I98*K98+L98+M98+N98)*(1+O98)+(O98*BJ98)))</f>
        <v>0.11039952000000001</v>
      </c>
      <c r="Q98" s="213"/>
      <c r="R98" s="214"/>
      <c r="S98" s="215"/>
      <c r="T98" s="216">
        <v>1</v>
      </c>
      <c r="U98" s="341">
        <f t="shared" si="74"/>
        <v>0.11039952000000001</v>
      </c>
      <c r="V98" s="220">
        <v>2E-3</v>
      </c>
      <c r="W98" s="341">
        <f t="shared" si="75"/>
        <v>2.2124152304608017E-4</v>
      </c>
      <c r="X98" s="866">
        <f t="shared" si="129"/>
        <v>-0.11039952000000001</v>
      </c>
      <c r="Y98" s="213">
        <v>1</v>
      </c>
      <c r="Z98" s="341">
        <f t="shared" si="130"/>
        <v>0.11039952000000001</v>
      </c>
      <c r="AA98" s="220">
        <v>2E-3</v>
      </c>
      <c r="AB98" s="341">
        <f t="shared" si="77"/>
        <v>2.2124152304608017E-4</v>
      </c>
      <c r="AD98" s="213">
        <v>1</v>
      </c>
      <c r="AE98" s="341">
        <f t="shared" si="78"/>
        <v>0.11039952000000001</v>
      </c>
      <c r="AF98" s="220">
        <v>2E-3</v>
      </c>
      <c r="AG98" s="341">
        <f t="shared" si="5"/>
        <v>2.2124152304608017E-4</v>
      </c>
      <c r="AI98" s="213">
        <v>1</v>
      </c>
      <c r="AJ98" s="341">
        <f t="shared" si="79"/>
        <v>0.11039952000000001</v>
      </c>
      <c r="AK98" s="220">
        <v>2E-3</v>
      </c>
      <c r="AL98" s="341">
        <f t="shared" si="7"/>
        <v>2.2124152304608017E-4</v>
      </c>
      <c r="AM98" s="866">
        <f t="shared" si="136"/>
        <v>-0.11039952000000001</v>
      </c>
      <c r="AN98" s="213">
        <v>1</v>
      </c>
      <c r="AO98" s="341">
        <f t="shared" si="80"/>
        <v>0.11039952000000001</v>
      </c>
      <c r="AP98" s="220">
        <v>2E-3</v>
      </c>
      <c r="AQ98" s="341">
        <f t="shared" si="138"/>
        <v>2.2124152304608017E-4</v>
      </c>
      <c r="AS98" s="213">
        <v>1</v>
      </c>
      <c r="AT98" s="341">
        <f t="shared" si="97"/>
        <v>0.11039952000000001</v>
      </c>
      <c r="AU98" s="220">
        <v>2E-3</v>
      </c>
      <c r="AV98" s="341">
        <f t="shared" si="82"/>
        <v>2.2124152304608017E-4</v>
      </c>
      <c r="AX98" s="213">
        <v>1</v>
      </c>
      <c r="AY98" s="341">
        <f t="shared" si="102"/>
        <v>0.11039952000000001</v>
      </c>
      <c r="AZ98" s="220">
        <v>2E-3</v>
      </c>
      <c r="BA98" s="341">
        <f t="shared" si="120"/>
        <v>2.2124152304608017E-4</v>
      </c>
      <c r="BC98" s="213">
        <v>1</v>
      </c>
      <c r="BD98" s="341">
        <f t="shared" si="104"/>
        <v>0.11039952000000001</v>
      </c>
      <c r="BE98" s="220">
        <v>2E-3</v>
      </c>
      <c r="BF98" s="341">
        <f t="shared" si="86"/>
        <v>2.2124152304608017E-4</v>
      </c>
      <c r="BH98" s="335"/>
      <c r="BI98" s="350"/>
      <c r="BJ98" s="223"/>
      <c r="BK98" s="561"/>
      <c r="BL98" s="213">
        <v>1</v>
      </c>
      <c r="BM98" s="341">
        <f t="shared" si="105"/>
        <v>0.11039952000000001</v>
      </c>
      <c r="BN98" s="220">
        <v>2E-3</v>
      </c>
      <c r="BO98" s="341">
        <f t="shared" si="121"/>
        <v>2.2124152304608017E-4</v>
      </c>
      <c r="BP98" s="343"/>
    </row>
    <row r="99" spans="2:68" s="143" customFormat="1" ht="33.75" customHeight="1">
      <c r="B99" s="854" t="s">
        <v>5304</v>
      </c>
      <c r="C99" s="198" t="s">
        <v>5310</v>
      </c>
      <c r="D99" s="867" t="s">
        <v>5334</v>
      </c>
      <c r="E99" s="199"/>
      <c r="F99" s="199"/>
      <c r="G99" s="373" t="s">
        <v>4747</v>
      </c>
      <c r="H99" s="573" t="s">
        <v>164</v>
      </c>
      <c r="I99" s="781">
        <v>0.11039952000000001</v>
      </c>
      <c r="J99" s="573" t="s">
        <v>164</v>
      </c>
      <c r="K99" s="575">
        <v>1</v>
      </c>
      <c r="L99" s="202"/>
      <c r="M99" s="202"/>
      <c r="N99" s="202"/>
      <c r="O99" s="496">
        <v>0</v>
      </c>
      <c r="P99" s="783">
        <f>IF(G99=(Prämie),I99*K99,IF(G99='Assumptions sheet'!$W$9,(I99*K99+L99+M99+N99)*(1+O99)+(O99*BJ99*BI99),(I99*K99+L99+M99+N99)*(1+O99)+(O99*BJ99)))</f>
        <v>0.11039952000000001</v>
      </c>
      <c r="Q99" s="213"/>
      <c r="R99" s="214"/>
      <c r="S99" s="215"/>
      <c r="T99" s="216">
        <v>1</v>
      </c>
      <c r="U99" s="341">
        <f t="shared" si="127"/>
        <v>0.11039952000000001</v>
      </c>
      <c r="V99" s="220">
        <v>2E-3</v>
      </c>
      <c r="W99" s="341">
        <f t="shared" si="128"/>
        <v>2.2124152304608017E-4</v>
      </c>
      <c r="X99" s="866">
        <f t="shared" si="129"/>
        <v>-0.11039952000000001</v>
      </c>
      <c r="Y99" s="213">
        <v>1</v>
      </c>
      <c r="Z99" s="341">
        <f t="shared" si="130"/>
        <v>0.11039952000000001</v>
      </c>
      <c r="AA99" s="220">
        <v>2E-3</v>
      </c>
      <c r="AB99" s="341">
        <f t="shared" si="131"/>
        <v>2.2124152304608017E-4</v>
      </c>
      <c r="AD99" s="213">
        <v>1</v>
      </c>
      <c r="AE99" s="341">
        <f t="shared" si="132"/>
        <v>0.11039952000000001</v>
      </c>
      <c r="AF99" s="220">
        <v>2E-3</v>
      </c>
      <c r="AG99" s="341">
        <f t="shared" si="133"/>
        <v>2.2124152304608017E-4</v>
      </c>
      <c r="AI99" s="213">
        <v>1</v>
      </c>
      <c r="AJ99" s="341">
        <f t="shared" si="134"/>
        <v>0.11039952000000001</v>
      </c>
      <c r="AK99" s="220">
        <v>2E-3</v>
      </c>
      <c r="AL99" s="341">
        <f t="shared" si="135"/>
        <v>2.2124152304608017E-4</v>
      </c>
      <c r="AM99" s="866">
        <f t="shared" si="136"/>
        <v>-0.11039952000000001</v>
      </c>
      <c r="AN99" s="213">
        <v>1</v>
      </c>
      <c r="AO99" s="341">
        <f t="shared" si="137"/>
        <v>0.11039952000000001</v>
      </c>
      <c r="AP99" s="220">
        <v>2E-3</v>
      </c>
      <c r="AQ99" s="341">
        <f t="shared" si="9"/>
        <v>2.2124152304608017E-4</v>
      </c>
      <c r="AS99" s="213">
        <v>1</v>
      </c>
      <c r="AT99" s="341">
        <f t="shared" si="139"/>
        <v>0.11039952000000001</v>
      </c>
      <c r="AU99" s="220">
        <v>2E-3</v>
      </c>
      <c r="AV99" s="341">
        <f t="shared" si="140"/>
        <v>2.2124152304608017E-4</v>
      </c>
      <c r="AX99" s="213">
        <v>1</v>
      </c>
      <c r="AY99" s="341">
        <f t="shared" si="141"/>
        <v>0.11039952000000001</v>
      </c>
      <c r="AZ99" s="220">
        <v>2E-3</v>
      </c>
      <c r="BA99" s="341">
        <f t="shared" si="120"/>
        <v>2.2124152304608017E-4</v>
      </c>
      <c r="BC99" s="213">
        <v>1</v>
      </c>
      <c r="BD99" s="341">
        <f t="shared" si="142"/>
        <v>0.11039952000000001</v>
      </c>
      <c r="BE99" s="220">
        <v>2E-3</v>
      </c>
      <c r="BF99" s="341">
        <f t="shared" si="143"/>
        <v>2.2124152304608017E-4</v>
      </c>
      <c r="BH99" s="335"/>
      <c r="BI99" s="350"/>
      <c r="BJ99" s="223"/>
      <c r="BK99" s="561"/>
      <c r="BL99" s="213">
        <v>1</v>
      </c>
      <c r="BM99" s="341">
        <f t="shared" si="144"/>
        <v>0.11039952000000001</v>
      </c>
      <c r="BN99" s="220">
        <v>2E-3</v>
      </c>
      <c r="BO99" s="341">
        <f t="shared" si="121"/>
        <v>2.2124152304608017E-4</v>
      </c>
      <c r="BP99" s="343"/>
    </row>
    <row r="100" spans="2:68" s="143" customFormat="1" ht="33.75" customHeight="1">
      <c r="B100" s="854" t="s">
        <v>5304</v>
      </c>
      <c r="C100" s="198" t="s">
        <v>5311</v>
      </c>
      <c r="D100" s="867" t="s">
        <v>5334</v>
      </c>
      <c r="E100" s="199"/>
      <c r="F100" s="199"/>
      <c r="G100" s="373" t="s">
        <v>4747</v>
      </c>
      <c r="H100" s="573" t="s">
        <v>164</v>
      </c>
      <c r="I100" s="781">
        <v>0.11039952000000001</v>
      </c>
      <c r="J100" s="573" t="s">
        <v>164</v>
      </c>
      <c r="K100" s="575">
        <v>1</v>
      </c>
      <c r="L100" s="202"/>
      <c r="M100" s="202"/>
      <c r="N100" s="202"/>
      <c r="O100" s="496">
        <v>0</v>
      </c>
      <c r="P100" s="783">
        <f>IF(G100=(Prämie),I100*K100,IF(G100='Assumptions sheet'!$W$9,(I100*K100+L100+M100+N100)*(1+O100)+(O100*BJ100*BI100),(I100*K100+L100+M100+N100)*(1+O100)+(O100*BJ100)))</f>
        <v>0.11039952000000001</v>
      </c>
      <c r="Q100" s="213"/>
      <c r="R100" s="214"/>
      <c r="S100" s="215"/>
      <c r="T100" s="216">
        <v>1</v>
      </c>
      <c r="U100" s="341">
        <f t="shared" si="74"/>
        <v>0.11039952000000001</v>
      </c>
      <c r="V100" s="220">
        <v>2E-3</v>
      </c>
      <c r="W100" s="341">
        <f t="shared" si="75"/>
        <v>2.2124152304608017E-4</v>
      </c>
      <c r="X100" s="866">
        <f t="shared" si="129"/>
        <v>-0.11039952000000001</v>
      </c>
      <c r="Y100" s="213">
        <v>1</v>
      </c>
      <c r="Z100" s="341">
        <f t="shared" si="130"/>
        <v>0.11039952000000001</v>
      </c>
      <c r="AA100" s="220">
        <v>2E-3</v>
      </c>
      <c r="AB100" s="341">
        <f t="shared" si="77"/>
        <v>2.2124152304608017E-4</v>
      </c>
      <c r="AD100" s="213">
        <v>1</v>
      </c>
      <c r="AE100" s="341">
        <f t="shared" si="78"/>
        <v>0.11039952000000001</v>
      </c>
      <c r="AF100" s="220">
        <v>2E-3</v>
      </c>
      <c r="AG100" s="341">
        <f t="shared" si="5"/>
        <v>2.2124152304608017E-4</v>
      </c>
      <c r="AI100" s="213">
        <v>1</v>
      </c>
      <c r="AJ100" s="341">
        <f t="shared" si="79"/>
        <v>0.11039952000000001</v>
      </c>
      <c r="AK100" s="220">
        <v>2E-3</v>
      </c>
      <c r="AL100" s="341">
        <f t="shared" si="7"/>
        <v>2.2124152304608017E-4</v>
      </c>
      <c r="AM100" s="866">
        <f t="shared" si="136"/>
        <v>-0.11039952000000001</v>
      </c>
      <c r="AN100" s="213">
        <v>1</v>
      </c>
      <c r="AO100" s="341">
        <f t="shared" si="80"/>
        <v>0.11039952000000001</v>
      </c>
      <c r="AP100" s="220">
        <v>2E-3</v>
      </c>
      <c r="AQ100" s="341">
        <f t="shared" si="9"/>
        <v>2.2124152304608017E-4</v>
      </c>
      <c r="AS100" s="213">
        <v>1</v>
      </c>
      <c r="AT100" s="341">
        <f t="shared" si="97"/>
        <v>0.11039952000000001</v>
      </c>
      <c r="AU100" s="220">
        <v>2E-3</v>
      </c>
      <c r="AV100" s="341">
        <f t="shared" si="82"/>
        <v>2.2124152304608017E-4</v>
      </c>
      <c r="AX100" s="213">
        <v>1</v>
      </c>
      <c r="AY100" s="341">
        <f t="shared" si="102"/>
        <v>0.11039952000000001</v>
      </c>
      <c r="AZ100" s="220">
        <v>2E-3</v>
      </c>
      <c r="BA100" s="341">
        <f t="shared" si="120"/>
        <v>2.2124152304608017E-4</v>
      </c>
      <c r="BC100" s="213">
        <v>1</v>
      </c>
      <c r="BD100" s="341">
        <f t="shared" si="104"/>
        <v>0.11039952000000001</v>
      </c>
      <c r="BE100" s="220">
        <v>2E-3</v>
      </c>
      <c r="BF100" s="341">
        <f t="shared" si="86"/>
        <v>2.2124152304608017E-4</v>
      </c>
      <c r="BH100" s="335"/>
      <c r="BI100" s="350"/>
      <c r="BJ100" s="223"/>
      <c r="BK100" s="561"/>
      <c r="BL100" s="213">
        <v>1</v>
      </c>
      <c r="BM100" s="341">
        <f t="shared" si="105"/>
        <v>0.11039952000000001</v>
      </c>
      <c r="BN100" s="220">
        <v>2E-3</v>
      </c>
      <c r="BO100" s="341">
        <f t="shared" si="121"/>
        <v>2.2124152304608017E-4</v>
      </c>
      <c r="BP100" s="343"/>
    </row>
    <row r="101" spans="2:68" s="143" customFormat="1" ht="33.75" customHeight="1">
      <c r="B101" s="854" t="s">
        <v>5304</v>
      </c>
      <c r="C101" s="198" t="s">
        <v>5312</v>
      </c>
      <c r="D101" s="867" t="s">
        <v>5334</v>
      </c>
      <c r="E101" s="199"/>
      <c r="F101" s="199"/>
      <c r="G101" s="373" t="s">
        <v>4747</v>
      </c>
      <c r="H101" s="573" t="s">
        <v>164</v>
      </c>
      <c r="I101" s="781">
        <v>0.64380000000000004</v>
      </c>
      <c r="J101" s="573" t="s">
        <v>164</v>
      </c>
      <c r="K101" s="575">
        <v>1</v>
      </c>
      <c r="L101" s="202"/>
      <c r="M101" s="202"/>
      <c r="N101" s="202"/>
      <c r="O101" s="496">
        <v>0</v>
      </c>
      <c r="P101" s="783">
        <f>IF(G101=(Prämie),I101*K101,IF(G101='Assumptions sheet'!$W$9,(I101*K101+L101+M101+N101)*(1+O101)+(O101*BJ101*BI101),(I101*K101+L101+M101+N101)*(1+O101)+(O101*BJ101)))</f>
        <v>0.64380000000000004</v>
      </c>
      <c r="Q101" s="213"/>
      <c r="R101" s="214"/>
      <c r="S101" s="215"/>
      <c r="T101" s="216">
        <v>1</v>
      </c>
      <c r="U101" s="341">
        <f t="shared" si="127"/>
        <v>0.64380000000000004</v>
      </c>
      <c r="V101" s="220">
        <v>2E-3</v>
      </c>
      <c r="W101" s="341">
        <f t="shared" si="128"/>
        <v>1.2901803607213728E-3</v>
      </c>
      <c r="X101" s="866">
        <f t="shared" si="129"/>
        <v>-0.64380000000000004</v>
      </c>
      <c r="Y101" s="213">
        <v>1</v>
      </c>
      <c r="Z101" s="341">
        <f t="shared" si="130"/>
        <v>0.64380000000000004</v>
      </c>
      <c r="AA101" s="220">
        <v>2E-3</v>
      </c>
      <c r="AB101" s="341">
        <f t="shared" si="131"/>
        <v>1.2901803607213728E-3</v>
      </c>
      <c r="AD101" s="213">
        <v>1</v>
      </c>
      <c r="AE101" s="341">
        <f t="shared" si="132"/>
        <v>0.64380000000000004</v>
      </c>
      <c r="AF101" s="220">
        <v>2E-3</v>
      </c>
      <c r="AG101" s="341">
        <f t="shared" si="133"/>
        <v>1.2901803607213728E-3</v>
      </c>
      <c r="AI101" s="213">
        <v>1</v>
      </c>
      <c r="AJ101" s="341">
        <f t="shared" si="134"/>
        <v>0.64380000000000004</v>
      </c>
      <c r="AK101" s="220">
        <v>2E-3</v>
      </c>
      <c r="AL101" s="341">
        <f t="shared" si="135"/>
        <v>1.2901803607213728E-3</v>
      </c>
      <c r="AM101" s="866">
        <f t="shared" si="136"/>
        <v>-0.64380000000000004</v>
      </c>
      <c r="AN101" s="213">
        <v>1</v>
      </c>
      <c r="AO101" s="341">
        <f t="shared" si="137"/>
        <v>0.64380000000000004</v>
      </c>
      <c r="AP101" s="220">
        <v>2E-3</v>
      </c>
      <c r="AQ101" s="341">
        <f t="shared" si="138"/>
        <v>1.2901803607213728E-3</v>
      </c>
      <c r="AS101" s="213">
        <v>1</v>
      </c>
      <c r="AT101" s="341">
        <f t="shared" si="139"/>
        <v>0.64380000000000004</v>
      </c>
      <c r="AU101" s="220">
        <v>2E-3</v>
      </c>
      <c r="AV101" s="341">
        <f t="shared" si="140"/>
        <v>1.2901803607213728E-3</v>
      </c>
      <c r="AX101" s="213">
        <v>1</v>
      </c>
      <c r="AY101" s="341">
        <f t="shared" si="141"/>
        <v>0.64380000000000004</v>
      </c>
      <c r="AZ101" s="220">
        <v>2E-3</v>
      </c>
      <c r="BA101" s="341">
        <f t="shared" si="120"/>
        <v>1.2901803607213728E-3</v>
      </c>
      <c r="BC101" s="213">
        <v>1</v>
      </c>
      <c r="BD101" s="341">
        <f t="shared" si="142"/>
        <v>0.64380000000000004</v>
      </c>
      <c r="BE101" s="220">
        <v>2E-3</v>
      </c>
      <c r="BF101" s="341">
        <f t="shared" si="143"/>
        <v>1.2901803607213728E-3</v>
      </c>
      <c r="BH101" s="335"/>
      <c r="BI101" s="350"/>
      <c r="BJ101" s="223"/>
      <c r="BK101" s="561"/>
      <c r="BL101" s="213">
        <v>1</v>
      </c>
      <c r="BM101" s="341">
        <f t="shared" si="144"/>
        <v>0.64380000000000004</v>
      </c>
      <c r="BN101" s="220">
        <v>2E-3</v>
      </c>
      <c r="BO101" s="341">
        <f t="shared" si="121"/>
        <v>1.2901803607213728E-3</v>
      </c>
      <c r="BP101" s="343"/>
    </row>
    <row r="102" spans="2:68" s="143" customFormat="1" ht="33.75" customHeight="1">
      <c r="B102" s="854" t="s">
        <v>5304</v>
      </c>
      <c r="C102" s="198" t="s">
        <v>5313</v>
      </c>
      <c r="D102" s="867" t="s">
        <v>5334</v>
      </c>
      <c r="E102" s="199"/>
      <c r="F102" s="199"/>
      <c r="G102" s="373" t="s">
        <v>4747</v>
      </c>
      <c r="H102" s="573" t="s">
        <v>164</v>
      </c>
      <c r="I102" s="781">
        <v>0.64381913164799998</v>
      </c>
      <c r="J102" s="573" t="s">
        <v>164</v>
      </c>
      <c r="K102" s="575">
        <v>1</v>
      </c>
      <c r="L102" s="202"/>
      <c r="M102" s="202"/>
      <c r="N102" s="202"/>
      <c r="O102" s="496">
        <v>0</v>
      </c>
      <c r="P102" s="783">
        <f>IF(G102=(Prämie),I102*K102,IF(G102='Assumptions sheet'!$W$9,(I102*K102+L102+M102+N102)*(1+O102)+(O102*BJ102*BI102),(I102*K102+L102+M102+N102)*(1+O102)+(O102*BJ102)))</f>
        <v>0.64381913164799998</v>
      </c>
      <c r="Q102" s="213"/>
      <c r="R102" s="214"/>
      <c r="S102" s="215"/>
      <c r="T102" s="216">
        <v>1</v>
      </c>
      <c r="U102" s="341">
        <f t="shared" si="74"/>
        <v>0.64381913164799998</v>
      </c>
      <c r="V102" s="220">
        <v>2E-3</v>
      </c>
      <c r="W102" s="341">
        <f t="shared" si="75"/>
        <v>1.2902187006973245E-3</v>
      </c>
      <c r="X102" s="866">
        <f t="shared" si="129"/>
        <v>-0.64381913164799998</v>
      </c>
      <c r="Y102" s="213">
        <v>1</v>
      </c>
      <c r="Z102" s="341">
        <f t="shared" si="130"/>
        <v>0.64381913164799998</v>
      </c>
      <c r="AA102" s="220">
        <v>2E-3</v>
      </c>
      <c r="AB102" s="341">
        <f t="shared" si="77"/>
        <v>1.2902187006973245E-3</v>
      </c>
      <c r="AD102" s="213">
        <v>1</v>
      </c>
      <c r="AE102" s="341">
        <f t="shared" si="78"/>
        <v>0.64381913164799998</v>
      </c>
      <c r="AF102" s="220">
        <v>2E-3</v>
      </c>
      <c r="AG102" s="341">
        <f t="shared" si="5"/>
        <v>1.2902187006973245E-3</v>
      </c>
      <c r="AI102" s="213">
        <v>1</v>
      </c>
      <c r="AJ102" s="341">
        <f t="shared" si="79"/>
        <v>0.64381913164799998</v>
      </c>
      <c r="AK102" s="220">
        <v>2E-3</v>
      </c>
      <c r="AL102" s="341">
        <f t="shared" si="7"/>
        <v>1.2902187006973245E-3</v>
      </c>
      <c r="AM102" s="866">
        <f t="shared" si="136"/>
        <v>-0.64381913164799998</v>
      </c>
      <c r="AN102" s="213">
        <v>1</v>
      </c>
      <c r="AO102" s="341">
        <f t="shared" si="80"/>
        <v>0.64381913164799998</v>
      </c>
      <c r="AP102" s="220">
        <v>2E-3</v>
      </c>
      <c r="AQ102" s="341">
        <f t="shared" si="9"/>
        <v>1.2902187006973245E-3</v>
      </c>
      <c r="AS102" s="213">
        <v>1</v>
      </c>
      <c r="AT102" s="341">
        <f t="shared" si="97"/>
        <v>0.64381913164799998</v>
      </c>
      <c r="AU102" s="220">
        <v>2E-3</v>
      </c>
      <c r="AV102" s="341">
        <f t="shared" si="82"/>
        <v>1.2902187006973245E-3</v>
      </c>
      <c r="AX102" s="213">
        <v>1</v>
      </c>
      <c r="AY102" s="341">
        <f t="shared" si="102"/>
        <v>0.64381913164799998</v>
      </c>
      <c r="AZ102" s="220">
        <v>2E-3</v>
      </c>
      <c r="BA102" s="341">
        <f t="shared" si="120"/>
        <v>1.2902187006973245E-3</v>
      </c>
      <c r="BC102" s="213">
        <v>1</v>
      </c>
      <c r="BD102" s="341">
        <f t="shared" si="104"/>
        <v>0.64381913164799998</v>
      </c>
      <c r="BE102" s="220">
        <v>2E-3</v>
      </c>
      <c r="BF102" s="341">
        <f t="shared" si="86"/>
        <v>1.2902187006973245E-3</v>
      </c>
      <c r="BH102" s="335"/>
      <c r="BI102" s="350"/>
      <c r="BJ102" s="223"/>
      <c r="BK102" s="561"/>
      <c r="BL102" s="213">
        <v>1</v>
      </c>
      <c r="BM102" s="341">
        <f t="shared" si="105"/>
        <v>0.64381913164799998</v>
      </c>
      <c r="BN102" s="220">
        <v>2E-3</v>
      </c>
      <c r="BO102" s="341">
        <f t="shared" si="121"/>
        <v>1.2902187006973245E-3</v>
      </c>
      <c r="BP102" s="343"/>
    </row>
    <row r="103" spans="2:68" s="143" customFormat="1" ht="33.75" customHeight="1">
      <c r="B103" s="854" t="s">
        <v>5304</v>
      </c>
      <c r="C103" s="198" t="s">
        <v>5314</v>
      </c>
      <c r="D103" s="867" t="s">
        <v>5334</v>
      </c>
      <c r="E103" s="199"/>
      <c r="F103" s="199"/>
      <c r="G103" s="373" t="s">
        <v>4747</v>
      </c>
      <c r="H103" s="573" t="s">
        <v>164</v>
      </c>
      <c r="I103" s="781">
        <v>0.64381913164799998</v>
      </c>
      <c r="J103" s="573" t="s">
        <v>164</v>
      </c>
      <c r="K103" s="575">
        <v>1</v>
      </c>
      <c r="L103" s="202"/>
      <c r="M103" s="202"/>
      <c r="N103" s="202"/>
      <c r="O103" s="496">
        <v>0</v>
      </c>
      <c r="P103" s="783">
        <f>IF(G103=(Prämie),I103*K103,IF(G103='Assumptions sheet'!$W$9,(I103*K103+L103+M103+N103)*(1+O103)+(O103*BJ103*BI103),(I103*K103+L103+M103+N103)*(1+O103)+(O103*BJ103)))</f>
        <v>0.64381913164799998</v>
      </c>
      <c r="Q103" s="213"/>
      <c r="R103" s="214"/>
      <c r="S103" s="215"/>
      <c r="T103" s="216">
        <v>1</v>
      </c>
      <c r="U103" s="341">
        <f t="shared" si="127"/>
        <v>0.64381913164799998</v>
      </c>
      <c r="V103" s="220">
        <v>2E-3</v>
      </c>
      <c r="W103" s="341">
        <f t="shared" si="128"/>
        <v>1.2902187006973245E-3</v>
      </c>
      <c r="X103" s="866">
        <f t="shared" si="129"/>
        <v>-0.64381913164799998</v>
      </c>
      <c r="Y103" s="213">
        <v>1</v>
      </c>
      <c r="Z103" s="341">
        <f t="shared" si="130"/>
        <v>0.64381913164799998</v>
      </c>
      <c r="AA103" s="220">
        <v>2E-3</v>
      </c>
      <c r="AB103" s="341">
        <f t="shared" si="131"/>
        <v>1.2902187006973245E-3</v>
      </c>
      <c r="AD103" s="213">
        <v>1</v>
      </c>
      <c r="AE103" s="341">
        <f t="shared" si="132"/>
        <v>0.64381913164799998</v>
      </c>
      <c r="AF103" s="220">
        <v>2E-3</v>
      </c>
      <c r="AG103" s="341">
        <f t="shared" si="133"/>
        <v>1.2902187006973245E-3</v>
      </c>
      <c r="AI103" s="213">
        <v>1</v>
      </c>
      <c r="AJ103" s="341">
        <f t="shared" si="134"/>
        <v>0.64381913164799998</v>
      </c>
      <c r="AK103" s="220">
        <v>2E-3</v>
      </c>
      <c r="AL103" s="341">
        <f t="shared" si="135"/>
        <v>1.2902187006973245E-3</v>
      </c>
      <c r="AM103" s="866">
        <f t="shared" si="136"/>
        <v>-0.64381913164799998</v>
      </c>
      <c r="AN103" s="213">
        <v>1</v>
      </c>
      <c r="AO103" s="341">
        <f t="shared" si="137"/>
        <v>0.64381913164799998</v>
      </c>
      <c r="AP103" s="220">
        <v>2E-3</v>
      </c>
      <c r="AQ103" s="341">
        <f t="shared" si="9"/>
        <v>1.2902187006973245E-3</v>
      </c>
      <c r="AS103" s="213">
        <v>1</v>
      </c>
      <c r="AT103" s="341">
        <f t="shared" si="139"/>
        <v>0.64381913164799998</v>
      </c>
      <c r="AU103" s="220">
        <v>2E-3</v>
      </c>
      <c r="AV103" s="341">
        <f t="shared" si="140"/>
        <v>1.2902187006973245E-3</v>
      </c>
      <c r="AX103" s="213">
        <v>1</v>
      </c>
      <c r="AY103" s="341">
        <f t="shared" si="141"/>
        <v>0.64381913164799998</v>
      </c>
      <c r="AZ103" s="220">
        <v>2E-3</v>
      </c>
      <c r="BA103" s="341">
        <f t="shared" si="120"/>
        <v>1.2902187006973245E-3</v>
      </c>
      <c r="BC103" s="213">
        <v>1</v>
      </c>
      <c r="BD103" s="341">
        <f t="shared" si="142"/>
        <v>0.64381913164799998</v>
      </c>
      <c r="BE103" s="220">
        <v>2E-3</v>
      </c>
      <c r="BF103" s="341">
        <f t="shared" si="143"/>
        <v>1.2902187006973245E-3</v>
      </c>
      <c r="BH103" s="335"/>
      <c r="BI103" s="350"/>
      <c r="BJ103" s="223"/>
      <c r="BK103" s="561"/>
      <c r="BL103" s="213">
        <v>1</v>
      </c>
      <c r="BM103" s="341">
        <f t="shared" si="144"/>
        <v>0.64381913164799998</v>
      </c>
      <c r="BN103" s="220">
        <v>2E-3</v>
      </c>
      <c r="BO103" s="341">
        <f t="shared" si="121"/>
        <v>1.2902187006973245E-3</v>
      </c>
      <c r="BP103" s="343"/>
    </row>
    <row r="104" spans="2:68" s="143" customFormat="1" ht="33.75" customHeight="1">
      <c r="B104" s="854" t="s">
        <v>5304</v>
      </c>
      <c r="C104" s="198" t="s">
        <v>5315</v>
      </c>
      <c r="D104" s="867" t="s">
        <v>5334</v>
      </c>
      <c r="E104" s="199"/>
      <c r="F104" s="199"/>
      <c r="G104" s="373" t="s">
        <v>4747</v>
      </c>
      <c r="H104" s="573" t="s">
        <v>164</v>
      </c>
      <c r="I104" s="781">
        <v>3.5999999999999999E-3</v>
      </c>
      <c r="J104" s="573" t="s">
        <v>164</v>
      </c>
      <c r="K104" s="575">
        <v>1</v>
      </c>
      <c r="L104" s="202"/>
      <c r="M104" s="202"/>
      <c r="N104" s="202"/>
      <c r="O104" s="496">
        <v>0</v>
      </c>
      <c r="P104" s="783">
        <f>IF(G104=(Prämie),I104*K104,IF(G104='Assumptions sheet'!$W$9,(I104*K104+L104+M104+N104)*(1+O104)+(O104*BJ104*BI104),(I104*K104+L104+M104+N104)*(1+O104)+(O104*BJ104)))</f>
        <v>3.5999999999999999E-3</v>
      </c>
      <c r="Q104" s="213"/>
      <c r="R104" s="214"/>
      <c r="S104" s="215"/>
      <c r="T104" s="216">
        <v>13</v>
      </c>
      <c r="U104" s="341">
        <f t="shared" si="74"/>
        <v>4.6800000000000001E-2</v>
      </c>
      <c r="V104" s="220">
        <v>2E-3</v>
      </c>
      <c r="W104" s="341">
        <f t="shared" si="75"/>
        <v>9.3787575150295501E-5</v>
      </c>
      <c r="X104" s="866">
        <f t="shared" si="129"/>
        <v>-4.6800000000000001E-2</v>
      </c>
      <c r="Y104" s="213">
        <v>13</v>
      </c>
      <c r="Z104" s="341">
        <f t="shared" si="130"/>
        <v>4.6800000000000001E-2</v>
      </c>
      <c r="AA104" s="220">
        <v>2E-3</v>
      </c>
      <c r="AB104" s="341">
        <f t="shared" si="77"/>
        <v>9.3787575150295501E-5</v>
      </c>
      <c r="AD104" s="213">
        <v>13</v>
      </c>
      <c r="AE104" s="341">
        <f t="shared" si="78"/>
        <v>4.6800000000000001E-2</v>
      </c>
      <c r="AF104" s="220">
        <v>2E-3</v>
      </c>
      <c r="AG104" s="341">
        <f t="shared" si="5"/>
        <v>9.3787575150295501E-5</v>
      </c>
      <c r="AI104" s="213">
        <v>13</v>
      </c>
      <c r="AJ104" s="341">
        <f t="shared" si="79"/>
        <v>4.6800000000000001E-2</v>
      </c>
      <c r="AK104" s="220">
        <v>2E-3</v>
      </c>
      <c r="AL104" s="341">
        <f t="shared" si="7"/>
        <v>9.3787575150295501E-5</v>
      </c>
      <c r="AM104" s="866">
        <f t="shared" si="136"/>
        <v>-4.6800000000000001E-2</v>
      </c>
      <c r="AN104" s="213">
        <v>13</v>
      </c>
      <c r="AO104" s="341">
        <f t="shared" si="80"/>
        <v>4.6800000000000001E-2</v>
      </c>
      <c r="AP104" s="220">
        <v>2E-3</v>
      </c>
      <c r="AQ104" s="341">
        <f t="shared" si="138"/>
        <v>9.3787575150295501E-5</v>
      </c>
      <c r="AS104" s="213">
        <v>13</v>
      </c>
      <c r="AT104" s="341">
        <f t="shared" si="97"/>
        <v>4.6800000000000001E-2</v>
      </c>
      <c r="AU104" s="220">
        <v>2E-3</v>
      </c>
      <c r="AV104" s="341">
        <f t="shared" si="82"/>
        <v>9.3787575150295501E-5</v>
      </c>
      <c r="AX104" s="213">
        <v>13</v>
      </c>
      <c r="AY104" s="341">
        <f t="shared" si="102"/>
        <v>4.6800000000000001E-2</v>
      </c>
      <c r="AZ104" s="220">
        <v>2E-3</v>
      </c>
      <c r="BA104" s="341">
        <f t="shared" si="120"/>
        <v>9.3787575150295501E-5</v>
      </c>
      <c r="BC104" s="213">
        <v>13</v>
      </c>
      <c r="BD104" s="341">
        <f t="shared" si="104"/>
        <v>4.6800000000000001E-2</v>
      </c>
      <c r="BE104" s="220">
        <v>2E-3</v>
      </c>
      <c r="BF104" s="341">
        <f t="shared" si="86"/>
        <v>9.3787575150295501E-5</v>
      </c>
      <c r="BH104" s="335"/>
      <c r="BI104" s="350"/>
      <c r="BJ104" s="223"/>
      <c r="BK104" s="561"/>
      <c r="BL104" s="213">
        <v>13</v>
      </c>
      <c r="BM104" s="341">
        <f t="shared" si="105"/>
        <v>4.6800000000000001E-2</v>
      </c>
      <c r="BN104" s="220">
        <v>2E-3</v>
      </c>
      <c r="BO104" s="341">
        <f t="shared" si="121"/>
        <v>9.3787575150295501E-5</v>
      </c>
      <c r="BP104" s="343"/>
    </row>
    <row r="105" spans="2:68" s="143" customFormat="1" ht="33.75" customHeight="1">
      <c r="B105" s="854" t="s">
        <v>5304</v>
      </c>
      <c r="C105" s="198" t="s">
        <v>5316</v>
      </c>
      <c r="D105" s="867" t="s">
        <v>5334</v>
      </c>
      <c r="E105" s="199"/>
      <c r="F105" s="199"/>
      <c r="G105" s="373" t="s">
        <v>188</v>
      </c>
      <c r="H105" s="573" t="s">
        <v>164</v>
      </c>
      <c r="I105" s="781">
        <v>7.0000000000000001E-3</v>
      </c>
      <c r="J105" s="573" t="s">
        <v>164</v>
      </c>
      <c r="K105" s="575">
        <v>1</v>
      </c>
      <c r="L105" s="202"/>
      <c r="M105" s="202">
        <v>5.0000000000000001E-4</v>
      </c>
      <c r="N105" s="202"/>
      <c r="O105" s="496">
        <v>0</v>
      </c>
      <c r="P105" s="783">
        <f>IF(G105=(Prämie),I105*K105,IF(G105='Assumptions sheet'!$W$9,(I105*K105+L105+M105+N105)*(1+O105)+(O105*BJ105*BI105),(I105*K105+L105+M105+N105)*(1+O105)+(O105*BJ105)))</f>
        <v>7.4999999999999997E-3</v>
      </c>
      <c r="Q105" s="213">
        <v>1</v>
      </c>
      <c r="R105" s="214"/>
      <c r="S105" s="215"/>
      <c r="T105" s="216">
        <v>1.4</v>
      </c>
      <c r="U105" s="341">
        <f t="shared" si="127"/>
        <v>1.0499999999999999E-2</v>
      </c>
      <c r="V105" s="220">
        <v>2E-3</v>
      </c>
      <c r="W105" s="341">
        <f t="shared" si="128"/>
        <v>2.1042084168335526E-5</v>
      </c>
      <c r="X105" s="866">
        <f t="shared" si="129"/>
        <v>-9.7999999999999997E-3</v>
      </c>
      <c r="Y105" s="213">
        <v>1.4</v>
      </c>
      <c r="Z105" s="341">
        <f t="shared" si="130"/>
        <v>1.0499999999999999E-2</v>
      </c>
      <c r="AA105" s="220">
        <v>2E-3</v>
      </c>
      <c r="AB105" s="341">
        <f t="shared" si="131"/>
        <v>2.1042084168335526E-5</v>
      </c>
      <c r="AD105" s="213">
        <v>1.4</v>
      </c>
      <c r="AE105" s="341">
        <f t="shared" si="132"/>
        <v>1.0499999999999999E-2</v>
      </c>
      <c r="AF105" s="220">
        <v>2E-3</v>
      </c>
      <c r="AG105" s="341">
        <f t="shared" si="133"/>
        <v>2.1042084168335526E-5</v>
      </c>
      <c r="AI105" s="213">
        <v>1.4</v>
      </c>
      <c r="AJ105" s="341">
        <f t="shared" si="134"/>
        <v>1.0499999999999999E-2</v>
      </c>
      <c r="AK105" s="220">
        <v>2E-3</v>
      </c>
      <c r="AL105" s="341">
        <f t="shared" si="135"/>
        <v>2.1042084168335526E-5</v>
      </c>
      <c r="AM105" s="866">
        <f t="shared" si="136"/>
        <v>-9.7999999999999997E-3</v>
      </c>
      <c r="AN105" s="213">
        <v>1.4</v>
      </c>
      <c r="AO105" s="341">
        <f t="shared" si="137"/>
        <v>1.0499999999999999E-2</v>
      </c>
      <c r="AP105" s="220">
        <v>2E-3</v>
      </c>
      <c r="AQ105" s="341">
        <f t="shared" si="9"/>
        <v>2.1042084168335526E-5</v>
      </c>
      <c r="AS105" s="213">
        <v>1.4</v>
      </c>
      <c r="AT105" s="341">
        <f t="shared" si="139"/>
        <v>1.0499999999999999E-2</v>
      </c>
      <c r="AU105" s="220">
        <v>2E-3</v>
      </c>
      <c r="AV105" s="341">
        <f t="shared" si="140"/>
        <v>2.1042084168335526E-5</v>
      </c>
      <c r="AX105" s="213">
        <v>1.4</v>
      </c>
      <c r="AY105" s="341">
        <f t="shared" si="141"/>
        <v>1.0499999999999999E-2</v>
      </c>
      <c r="AZ105" s="220">
        <v>2E-3</v>
      </c>
      <c r="BA105" s="341">
        <f t="shared" si="120"/>
        <v>2.1042084168335526E-5</v>
      </c>
      <c r="BC105" s="213">
        <v>1.4</v>
      </c>
      <c r="BD105" s="341">
        <f t="shared" si="142"/>
        <v>1.0499999999999999E-2</v>
      </c>
      <c r="BE105" s="220">
        <v>2E-3</v>
      </c>
      <c r="BF105" s="341">
        <f t="shared" si="143"/>
        <v>2.1042084168335526E-5</v>
      </c>
      <c r="BH105" s="335"/>
      <c r="BI105" s="350"/>
      <c r="BJ105" s="223"/>
      <c r="BK105" s="561"/>
      <c r="BL105" s="213">
        <v>1.4</v>
      </c>
      <c r="BM105" s="341">
        <f t="shared" si="144"/>
        <v>1.0499999999999999E-2</v>
      </c>
      <c r="BN105" s="220">
        <v>2E-3</v>
      </c>
      <c r="BO105" s="341">
        <f t="shared" si="121"/>
        <v>2.1042084168335526E-5</v>
      </c>
      <c r="BP105" s="343"/>
    </row>
    <row r="106" spans="2:68" s="143" customFormat="1" ht="33.75" customHeight="1">
      <c r="B106" s="855"/>
      <c r="C106" s="198"/>
      <c r="D106" s="198"/>
      <c r="E106" s="199"/>
      <c r="F106" s="199"/>
      <c r="G106" s="373"/>
      <c r="H106" s="573"/>
      <c r="I106" s="781"/>
      <c r="J106" s="573"/>
      <c r="K106" s="575"/>
      <c r="L106" s="202"/>
      <c r="M106" s="202"/>
      <c r="N106" s="202"/>
      <c r="O106" s="496">
        <v>0</v>
      </c>
      <c r="P106" s="783">
        <f>IF(G106=(Prämie),I106*K106,IF(G106='Assumptions sheet'!$W$9,(I106*K106+L106+M106+N106)*(1+O106)+(O106*BJ106*BI106),(I106*K106+L106+M106+N106)*(1+O106)+(O106*BJ106)))</f>
        <v>0</v>
      </c>
      <c r="Q106" s="213"/>
      <c r="R106" s="214"/>
      <c r="S106" s="215"/>
      <c r="T106" s="216"/>
      <c r="U106" s="341">
        <f t="shared" si="74"/>
        <v>0</v>
      </c>
      <c r="V106" s="220">
        <v>2E-3</v>
      </c>
      <c r="W106" s="341">
        <f t="shared" si="75"/>
        <v>0</v>
      </c>
      <c r="Y106" s="213"/>
      <c r="Z106" s="341">
        <f t="shared" si="130"/>
        <v>0</v>
      </c>
      <c r="AA106" s="220">
        <v>2E-3</v>
      </c>
      <c r="AB106" s="341">
        <f t="shared" si="77"/>
        <v>0</v>
      </c>
      <c r="AD106" s="213"/>
      <c r="AE106" s="341">
        <f t="shared" si="78"/>
        <v>0</v>
      </c>
      <c r="AF106" s="220">
        <v>2E-3</v>
      </c>
      <c r="AG106" s="341">
        <f t="shared" si="5"/>
        <v>0</v>
      </c>
      <c r="AI106" s="213"/>
      <c r="AJ106" s="341">
        <f t="shared" si="79"/>
        <v>0</v>
      </c>
      <c r="AK106" s="220">
        <v>2E-3</v>
      </c>
      <c r="AL106" s="341">
        <f t="shared" si="7"/>
        <v>0</v>
      </c>
      <c r="AN106" s="213"/>
      <c r="AO106" s="341">
        <f t="shared" si="80"/>
        <v>0</v>
      </c>
      <c r="AP106" s="220">
        <v>2E-3</v>
      </c>
      <c r="AQ106" s="341">
        <f t="shared" si="9"/>
        <v>0</v>
      </c>
      <c r="AS106" s="213"/>
      <c r="AT106" s="341">
        <f t="shared" si="97"/>
        <v>0</v>
      </c>
      <c r="AU106" s="220">
        <v>2E-3</v>
      </c>
      <c r="AV106" s="341">
        <f t="shared" si="82"/>
        <v>0</v>
      </c>
      <c r="AX106" s="213"/>
      <c r="AY106" s="341">
        <f t="shared" si="102"/>
        <v>0</v>
      </c>
      <c r="AZ106" s="220">
        <v>2E-3</v>
      </c>
      <c r="BA106" s="341">
        <f t="shared" si="120"/>
        <v>0</v>
      </c>
      <c r="BC106" s="213"/>
      <c r="BD106" s="341">
        <f t="shared" si="104"/>
        <v>0</v>
      </c>
      <c r="BE106" s="220">
        <v>2E-3</v>
      </c>
      <c r="BF106" s="341">
        <f t="shared" si="86"/>
        <v>0</v>
      </c>
      <c r="BH106" s="335"/>
      <c r="BI106" s="350"/>
      <c r="BJ106" s="223"/>
      <c r="BK106" s="561"/>
      <c r="BL106" s="213"/>
      <c r="BM106" s="341">
        <f t="shared" si="105"/>
        <v>0</v>
      </c>
      <c r="BN106" s="220">
        <v>2E-3</v>
      </c>
      <c r="BO106" s="341">
        <f t="shared" si="121"/>
        <v>0</v>
      </c>
      <c r="BP106" s="343"/>
    </row>
    <row r="107" spans="2:68" s="143" customFormat="1" ht="27" customHeight="1">
      <c r="B107" s="856" t="s">
        <v>5317</v>
      </c>
      <c r="C107" s="198" t="s">
        <v>5319</v>
      </c>
      <c r="D107" s="863" t="s">
        <v>5318</v>
      </c>
      <c r="E107" s="199"/>
      <c r="F107" s="199"/>
      <c r="G107" s="373" t="s">
        <v>4747</v>
      </c>
      <c r="H107" s="573" t="s">
        <v>164</v>
      </c>
      <c r="I107" s="781">
        <v>12.281428571428574</v>
      </c>
      <c r="J107" s="573" t="s">
        <v>164</v>
      </c>
      <c r="K107" s="575">
        <v>1</v>
      </c>
      <c r="L107" s="202"/>
      <c r="M107" s="202"/>
      <c r="N107" s="202"/>
      <c r="O107" s="496">
        <v>0</v>
      </c>
      <c r="P107" s="783">
        <f>IF(G107=(Prämie),I107*K107,IF(G107='Assumptions sheet'!$W$9,(I107*K107+L107+M107+N107)*(1+O107)+(O107*BJ107*BI107),(I107*K107+L107+M107+N107)*(1+O107)+(O107*BJ107)))</f>
        <v>12.281428571428574</v>
      </c>
      <c r="Q107" s="213"/>
      <c r="R107" s="214"/>
      <c r="S107" s="215"/>
      <c r="T107" s="216">
        <v>2</v>
      </c>
      <c r="U107" s="341">
        <f t="shared" si="127"/>
        <v>24.562857142857148</v>
      </c>
      <c r="V107" s="220">
        <v>2E-3</v>
      </c>
      <c r="W107" s="341">
        <f t="shared" si="128"/>
        <v>4.9224162610933493E-2</v>
      </c>
      <c r="X107" s="865">
        <f t="shared" ref="X107" si="145">-$I107*T107</f>
        <v>-24.562857142857148</v>
      </c>
      <c r="Y107" s="213"/>
      <c r="Z107" s="341">
        <f t="shared" si="130"/>
        <v>0</v>
      </c>
      <c r="AA107" s="220">
        <v>2E-3</v>
      </c>
      <c r="AB107" s="341">
        <f t="shared" si="131"/>
        <v>0</v>
      </c>
      <c r="AD107" s="213"/>
      <c r="AE107" s="341">
        <f t="shared" si="132"/>
        <v>0</v>
      </c>
      <c r="AF107" s="220">
        <v>2E-3</v>
      </c>
      <c r="AG107" s="341">
        <f t="shared" si="133"/>
        <v>0</v>
      </c>
      <c r="AI107" s="213">
        <v>2</v>
      </c>
      <c r="AJ107" s="341">
        <f t="shared" si="134"/>
        <v>24.562857142857148</v>
      </c>
      <c r="AK107" s="220">
        <v>2E-3</v>
      </c>
      <c r="AL107" s="341">
        <f t="shared" si="135"/>
        <v>4.9224162610933493E-2</v>
      </c>
      <c r="AM107" s="865">
        <f t="shared" ref="AM107" si="146">-$I107*AI107</f>
        <v>-24.562857142857148</v>
      </c>
      <c r="AN107" s="213"/>
      <c r="AO107" s="341">
        <f t="shared" si="137"/>
        <v>0</v>
      </c>
      <c r="AP107" s="220">
        <v>2E-3</v>
      </c>
      <c r="AQ107" s="341">
        <f t="shared" si="138"/>
        <v>0</v>
      </c>
      <c r="AR107" s="143">
        <f>-AM107</f>
        <v>24.562857142857148</v>
      </c>
      <c r="AS107" s="213"/>
      <c r="AT107" s="341">
        <f t="shared" si="139"/>
        <v>0</v>
      </c>
      <c r="AU107" s="220">
        <v>2E-3</v>
      </c>
      <c r="AV107" s="341">
        <f t="shared" si="140"/>
        <v>0</v>
      </c>
      <c r="AW107" s="143">
        <f>-AM107</f>
        <v>24.562857142857148</v>
      </c>
      <c r="AX107" s="213">
        <v>2</v>
      </c>
      <c r="AY107" s="341">
        <f t="shared" si="141"/>
        <v>24.562857142857148</v>
      </c>
      <c r="AZ107" s="220">
        <v>2E-3</v>
      </c>
      <c r="BA107" s="341">
        <f t="shared" si="120"/>
        <v>4.9224162610933493E-2</v>
      </c>
      <c r="BC107" s="213"/>
      <c r="BD107" s="341">
        <f t="shared" si="142"/>
        <v>0</v>
      </c>
      <c r="BE107" s="220">
        <v>2E-3</v>
      </c>
      <c r="BF107" s="341">
        <f t="shared" si="143"/>
        <v>0</v>
      </c>
      <c r="BH107" s="335"/>
      <c r="BI107" s="350"/>
      <c r="BJ107" s="223"/>
      <c r="BK107" s="561"/>
      <c r="BL107" s="213"/>
      <c r="BM107" s="341">
        <f t="shared" si="144"/>
        <v>0</v>
      </c>
      <c r="BN107" s="220">
        <v>2E-3</v>
      </c>
      <c r="BO107" s="341">
        <f t="shared" si="121"/>
        <v>0</v>
      </c>
      <c r="BP107" s="343"/>
    </row>
    <row r="108" spans="2:68" s="143" customFormat="1" ht="26.1" customHeight="1">
      <c r="B108" s="856" t="s">
        <v>5317</v>
      </c>
      <c r="C108" s="198" t="s">
        <v>5320</v>
      </c>
      <c r="D108" s="863" t="s">
        <v>5318</v>
      </c>
      <c r="E108" s="199"/>
      <c r="F108" s="199"/>
      <c r="G108" s="373" t="s">
        <v>4747</v>
      </c>
      <c r="H108" s="573" t="s">
        <v>164</v>
      </c>
      <c r="I108" s="781">
        <v>12.621428571428572</v>
      </c>
      <c r="J108" s="573" t="s">
        <v>164</v>
      </c>
      <c r="K108" s="575">
        <v>1</v>
      </c>
      <c r="L108" s="202"/>
      <c r="M108" s="202"/>
      <c r="N108" s="202"/>
      <c r="O108" s="496">
        <v>0</v>
      </c>
      <c r="P108" s="783">
        <f>IF(G108=(Prämie),I108*K108,IF(G108='Assumptions sheet'!$W$9,(I108*K108+L108+M108+N108)*(1+O108)+(O108*BJ108*BI108),(I108*K108+L108+M108+N108)*(1+O108)+(O108*BJ108)))</f>
        <v>12.621428571428572</v>
      </c>
      <c r="Q108" s="213"/>
      <c r="R108" s="214"/>
      <c r="S108" s="215"/>
      <c r="T108" s="216"/>
      <c r="U108" s="341">
        <f t="shared" si="74"/>
        <v>0</v>
      </c>
      <c r="V108" s="220">
        <v>2E-3</v>
      </c>
      <c r="W108" s="341">
        <f t="shared" si="75"/>
        <v>0</v>
      </c>
      <c r="Y108" s="213">
        <v>2</v>
      </c>
      <c r="Z108" s="341">
        <f t="shared" si="130"/>
        <v>25.242857142857144</v>
      </c>
      <c r="AA108" s="220">
        <v>2E-3</v>
      </c>
      <c r="AB108" s="341">
        <f t="shared" si="77"/>
        <v>5.0586888061835214E-2</v>
      </c>
      <c r="AD108" s="213"/>
      <c r="AE108" s="341">
        <f t="shared" si="78"/>
        <v>0</v>
      </c>
      <c r="AF108" s="220">
        <v>2E-3</v>
      </c>
      <c r="AG108" s="341">
        <f t="shared" si="5"/>
        <v>0</v>
      </c>
      <c r="AI108" s="213"/>
      <c r="AJ108" s="341">
        <f t="shared" si="79"/>
        <v>0</v>
      </c>
      <c r="AK108" s="220">
        <v>2E-3</v>
      </c>
      <c r="AL108" s="341">
        <f t="shared" si="7"/>
        <v>0</v>
      </c>
      <c r="AN108" s="213">
        <v>2</v>
      </c>
      <c r="AO108" s="341">
        <f t="shared" si="80"/>
        <v>25.242857142857144</v>
      </c>
      <c r="AP108" s="220">
        <v>2E-3</v>
      </c>
      <c r="AQ108" s="341">
        <f t="shared" si="9"/>
        <v>5.0586888061835214E-2</v>
      </c>
      <c r="AR108" s="865">
        <f t="shared" ref="AR108" si="147">-$I108*AN108</f>
        <v>-25.242857142857144</v>
      </c>
      <c r="AS108" s="213"/>
      <c r="AT108" s="341">
        <f t="shared" si="97"/>
        <v>0</v>
      </c>
      <c r="AU108" s="220">
        <v>2E-3</v>
      </c>
      <c r="AV108" s="341">
        <f t="shared" si="82"/>
        <v>0</v>
      </c>
      <c r="AX108" s="213"/>
      <c r="AY108" s="341">
        <f t="shared" si="102"/>
        <v>0</v>
      </c>
      <c r="AZ108" s="220">
        <v>2E-3</v>
      </c>
      <c r="BA108" s="341">
        <f t="shared" si="120"/>
        <v>0</v>
      </c>
      <c r="BC108" s="213">
        <v>2</v>
      </c>
      <c r="BD108" s="341">
        <f t="shared" si="104"/>
        <v>25.242857142857144</v>
      </c>
      <c r="BE108" s="220">
        <v>2E-3</v>
      </c>
      <c r="BF108" s="341">
        <f t="shared" si="86"/>
        <v>5.0586888061835214E-2</v>
      </c>
      <c r="BH108" s="335"/>
      <c r="BI108" s="350"/>
      <c r="BJ108" s="223"/>
      <c r="BK108" s="561"/>
      <c r="BL108" s="213"/>
      <c r="BM108" s="341">
        <f t="shared" si="105"/>
        <v>0</v>
      </c>
      <c r="BN108" s="220">
        <v>2E-3</v>
      </c>
      <c r="BO108" s="341">
        <f t="shared" si="121"/>
        <v>0</v>
      </c>
      <c r="BP108" s="343"/>
    </row>
    <row r="109" spans="2:68" s="143" customFormat="1" ht="26.1" customHeight="1">
      <c r="B109" s="856" t="s">
        <v>5317</v>
      </c>
      <c r="C109" s="758" t="s">
        <v>5321</v>
      </c>
      <c r="D109" s="864" t="s">
        <v>5318</v>
      </c>
      <c r="E109" s="492"/>
      <c r="F109" s="492"/>
      <c r="G109" s="373" t="s">
        <v>4747</v>
      </c>
      <c r="H109" s="573" t="s">
        <v>164</v>
      </c>
      <c r="I109" s="371">
        <v>60.972500000000004</v>
      </c>
      <c r="J109" s="573" t="s">
        <v>164</v>
      </c>
      <c r="K109" s="575">
        <v>1</v>
      </c>
      <c r="L109" s="575"/>
      <c r="M109" s="575"/>
      <c r="N109" s="575"/>
      <c r="O109" s="496">
        <v>0</v>
      </c>
      <c r="P109" s="783">
        <f>IF(G109=(Prämie),I109*K109,IF(G109='Assumptions sheet'!$W$9,(I109*K109+L109+M109+N109)*(1+O109)+(O109*BJ109*BI109),(I109*K109+L109+M109+N109)*(1+O109)+(O109*BJ109)))</f>
        <v>60.972500000000004</v>
      </c>
      <c r="Q109" s="213"/>
      <c r="R109" s="214"/>
      <c r="S109" s="215"/>
      <c r="T109" s="216"/>
      <c r="U109" s="341">
        <f t="shared" si="127"/>
        <v>0</v>
      </c>
      <c r="V109" s="220">
        <v>2E-3</v>
      </c>
      <c r="W109" s="341">
        <f t="shared" si="128"/>
        <v>0</v>
      </c>
      <c r="Y109" s="213"/>
      <c r="Z109" s="341">
        <f t="shared" si="130"/>
        <v>0</v>
      </c>
      <c r="AA109" s="220">
        <v>2E-3</v>
      </c>
      <c r="AB109" s="341">
        <f t="shared" si="131"/>
        <v>0</v>
      </c>
      <c r="AD109" s="213">
        <v>2</v>
      </c>
      <c r="AE109" s="341">
        <f t="shared" si="132"/>
        <v>121.94500000000001</v>
      </c>
      <c r="AF109" s="220">
        <v>2E-3</v>
      </c>
      <c r="AG109" s="341">
        <f t="shared" si="133"/>
        <v>0.24437875751501678</v>
      </c>
      <c r="AI109" s="213"/>
      <c r="AJ109" s="341">
        <f t="shared" si="134"/>
        <v>0</v>
      </c>
      <c r="AK109" s="220">
        <v>2E-3</v>
      </c>
      <c r="AL109" s="341">
        <f t="shared" si="135"/>
        <v>0</v>
      </c>
      <c r="AN109" s="213"/>
      <c r="AO109" s="341">
        <f t="shared" si="137"/>
        <v>0</v>
      </c>
      <c r="AP109" s="220">
        <v>2E-3</v>
      </c>
      <c r="AQ109" s="341">
        <f t="shared" si="9"/>
        <v>0</v>
      </c>
      <c r="AS109" s="213">
        <v>2</v>
      </c>
      <c r="AT109" s="341">
        <f t="shared" si="139"/>
        <v>121.94500000000001</v>
      </c>
      <c r="AU109" s="220">
        <v>2E-3</v>
      </c>
      <c r="AV109" s="341">
        <f t="shared" si="140"/>
        <v>0.24437875751501678</v>
      </c>
      <c r="AW109" s="865">
        <f t="shared" ref="AW109" si="148">-$I109*AS109</f>
        <v>-121.94500000000001</v>
      </c>
      <c r="AX109" s="213"/>
      <c r="AY109" s="341">
        <f t="shared" si="141"/>
        <v>0</v>
      </c>
      <c r="AZ109" s="220">
        <v>2E-3</v>
      </c>
      <c r="BA109" s="341">
        <f t="shared" si="120"/>
        <v>0</v>
      </c>
      <c r="BC109" s="213"/>
      <c r="BD109" s="341">
        <f t="shared" si="142"/>
        <v>0</v>
      </c>
      <c r="BE109" s="220">
        <v>2E-3</v>
      </c>
      <c r="BF109" s="341">
        <f t="shared" si="143"/>
        <v>0</v>
      </c>
      <c r="BH109" s="335"/>
      <c r="BI109" s="350"/>
      <c r="BJ109" s="351"/>
      <c r="BK109" s="561">
        <f t="shared" ref="BK109" si="149">IF(AND(NOT(BL109="x"),BH109&lt;&gt;""), BI109*BJ109, 0)</f>
        <v>0</v>
      </c>
      <c r="BL109" s="213">
        <v>2</v>
      </c>
      <c r="BM109" s="341">
        <f t="shared" si="144"/>
        <v>121.94500000000001</v>
      </c>
      <c r="BN109" s="220">
        <v>2E-3</v>
      </c>
      <c r="BO109" s="341">
        <f t="shared" si="121"/>
        <v>0.24437875751501678</v>
      </c>
      <c r="BP109" s="343"/>
    </row>
    <row r="110" spans="2:68" s="143" customFormat="1" ht="26.1" customHeight="1" thickBot="1">
      <c r="B110" s="217"/>
      <c r="C110" s="204"/>
      <c r="D110" s="205"/>
      <c r="E110" s="206"/>
      <c r="F110" s="206"/>
      <c r="G110" s="207"/>
      <c r="H110" s="208"/>
      <c r="I110" s="209"/>
      <c r="J110" s="210"/>
      <c r="K110" s="211"/>
      <c r="L110" s="211"/>
      <c r="M110" s="211"/>
      <c r="N110" s="211"/>
      <c r="O110" s="212"/>
      <c r="P110" s="342">
        <f>IF(G110=(Prämie),I110*K110,IF(G110='Assumptions sheet'!$W$9,(I110*K110+L110+M110+N110)*(1+O110)+(O110*BJ110*BI110),(I110*K110+L110+M110+N110)*(1+O110)+(O110*BJ110)))</f>
        <v>0</v>
      </c>
      <c r="Q110" s="217"/>
      <c r="R110" s="218"/>
      <c r="S110" s="244"/>
      <c r="T110" s="219"/>
      <c r="U110" s="342">
        <f t="shared" si="74"/>
        <v>0</v>
      </c>
      <c r="V110" s="221"/>
      <c r="W110" s="342">
        <f t="shared" si="75"/>
        <v>0</v>
      </c>
      <c r="Y110" s="217"/>
      <c r="Z110" s="342">
        <f t="shared" si="76"/>
        <v>0</v>
      </c>
      <c r="AA110" s="221"/>
      <c r="AB110" s="342">
        <f t="shared" si="77"/>
        <v>0</v>
      </c>
      <c r="AD110" s="217"/>
      <c r="AE110" s="342">
        <f t="shared" si="78"/>
        <v>0</v>
      </c>
      <c r="AF110" s="221"/>
      <c r="AG110" s="342">
        <f t="shared" si="5"/>
        <v>0</v>
      </c>
      <c r="AI110" s="217"/>
      <c r="AJ110" s="342">
        <f t="shared" si="79"/>
        <v>0</v>
      </c>
      <c r="AK110" s="221"/>
      <c r="AL110" s="342">
        <f t="shared" si="7"/>
        <v>0</v>
      </c>
      <c r="AN110" s="217"/>
      <c r="AO110" s="342">
        <f t="shared" si="80"/>
        <v>0</v>
      </c>
      <c r="AP110" s="221"/>
      <c r="AQ110" s="342">
        <f t="shared" si="9"/>
        <v>0</v>
      </c>
      <c r="AS110" s="217"/>
      <c r="AT110" s="342">
        <f t="shared" si="97"/>
        <v>0</v>
      </c>
      <c r="AU110" s="221"/>
      <c r="AV110" s="342">
        <f t="shared" si="82"/>
        <v>0</v>
      </c>
      <c r="AX110" s="217"/>
      <c r="AY110" s="342">
        <f t="shared" si="102"/>
        <v>0</v>
      </c>
      <c r="AZ110" s="221"/>
      <c r="BA110" s="342">
        <f t="shared" si="103"/>
        <v>0</v>
      </c>
      <c r="BC110" s="217"/>
      <c r="BD110" s="342">
        <f t="shared" si="104"/>
        <v>0</v>
      </c>
      <c r="BE110" s="221"/>
      <c r="BF110" s="342">
        <f t="shared" si="86"/>
        <v>0</v>
      </c>
      <c r="BH110" s="336"/>
      <c r="BI110" s="224"/>
      <c r="BJ110" s="225"/>
      <c r="BK110" s="769">
        <f t="shared" si="36"/>
        <v>0</v>
      </c>
      <c r="BL110" s="217"/>
      <c r="BM110" s="342">
        <f t="shared" si="105"/>
        <v>0</v>
      </c>
      <c r="BN110" s="221"/>
      <c r="BO110" s="342">
        <f t="shared" si="88"/>
        <v>0</v>
      </c>
      <c r="BP110" s="343"/>
    </row>
    <row r="111" spans="2:68" s="144" customFormat="1" ht="12" customHeight="1" thickBot="1">
      <c r="C111" s="145"/>
      <c r="D111" s="146"/>
      <c r="E111" s="146"/>
      <c r="F111" s="147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V111" s="148"/>
      <c r="W111" s="148"/>
      <c r="AA111" s="148"/>
      <c r="AB111" s="148"/>
      <c r="AF111" s="148"/>
      <c r="AG111" s="148"/>
      <c r="AK111" s="148"/>
      <c r="AL111" s="148"/>
      <c r="AP111" s="148"/>
      <c r="AQ111" s="148"/>
      <c r="AU111" s="148"/>
      <c r="AV111" s="148"/>
      <c r="AZ111" s="148"/>
      <c r="BA111" s="148"/>
      <c r="BE111" s="148"/>
      <c r="BF111" s="148"/>
      <c r="BK111" s="149"/>
      <c r="BN111" s="148"/>
      <c r="BO111" s="148"/>
      <c r="BP111" s="150"/>
    </row>
    <row r="112" spans="2:68" s="144" customFormat="1" ht="17.100000000000001" customHeight="1">
      <c r="B112" s="151" t="s">
        <v>83</v>
      </c>
      <c r="C112" s="152"/>
      <c r="D112" s="152"/>
      <c r="E112" s="153"/>
      <c r="F112" s="154"/>
      <c r="G112" s="154"/>
      <c r="H112" s="154"/>
      <c r="I112" s="154"/>
      <c r="J112" s="154"/>
      <c r="K112" s="155"/>
      <c r="L112" s="155" t="s">
        <v>84</v>
      </c>
      <c r="M112" s="155" t="s">
        <v>85</v>
      </c>
      <c r="N112" s="155" t="s">
        <v>86</v>
      </c>
      <c r="O112" s="155" t="s">
        <v>87</v>
      </c>
      <c r="P112" s="473"/>
      <c r="Q112" s="473"/>
      <c r="R112" s="473"/>
      <c r="S112" s="473"/>
      <c r="T112" s="473"/>
      <c r="U112" s="155" t="s">
        <v>88</v>
      </c>
      <c r="V112" s="473"/>
      <c r="W112" s="156" t="s">
        <v>89</v>
      </c>
      <c r="Y112" s="480"/>
      <c r="Z112" s="155" t="s">
        <v>88</v>
      </c>
      <c r="AA112" s="473"/>
      <c r="AB112" s="156" t="s">
        <v>89</v>
      </c>
      <c r="AD112" s="480"/>
      <c r="AE112" s="155" t="s">
        <v>88</v>
      </c>
      <c r="AF112" s="473"/>
      <c r="AG112" s="156" t="s">
        <v>89</v>
      </c>
      <c r="AI112" s="480"/>
      <c r="AJ112" s="155" t="s">
        <v>88</v>
      </c>
      <c r="AK112" s="473"/>
      <c r="AL112" s="156" t="s">
        <v>89</v>
      </c>
      <c r="AN112" s="480"/>
      <c r="AO112" s="155" t="s">
        <v>88</v>
      </c>
      <c r="AP112" s="473"/>
      <c r="AQ112" s="156" t="s">
        <v>89</v>
      </c>
      <c r="AS112" s="480"/>
      <c r="AT112" s="155" t="s">
        <v>88</v>
      </c>
      <c r="AU112" s="473"/>
      <c r="AV112" s="156" t="s">
        <v>89</v>
      </c>
      <c r="AX112" s="480"/>
      <c r="AY112" s="155" t="s">
        <v>88</v>
      </c>
      <c r="AZ112" s="473"/>
      <c r="BA112" s="156" t="s">
        <v>89</v>
      </c>
      <c r="BC112" s="480"/>
      <c r="BD112" s="155" t="s">
        <v>88</v>
      </c>
      <c r="BE112" s="473"/>
      <c r="BF112" s="156" t="s">
        <v>89</v>
      </c>
      <c r="BH112" s="480"/>
      <c r="BI112" s="473"/>
      <c r="BJ112" s="473"/>
      <c r="BK112" s="157" t="s">
        <v>4803</v>
      </c>
      <c r="BL112" s="480"/>
      <c r="BM112" s="155" t="s">
        <v>88</v>
      </c>
      <c r="BN112" s="473"/>
      <c r="BO112" s="156" t="s">
        <v>89</v>
      </c>
      <c r="BP112" s="150"/>
    </row>
    <row r="113" spans="2:70" ht="17.100000000000001" customHeight="1">
      <c r="B113" s="158"/>
      <c r="C113" s="159"/>
      <c r="D113" s="159"/>
      <c r="E113" s="160"/>
      <c r="F113" s="161"/>
      <c r="G113" s="161"/>
      <c r="H113" s="161"/>
      <c r="I113" s="161"/>
      <c r="J113" s="162"/>
      <c r="K113" s="163" t="str">
        <f>Summary!$C$26</f>
        <v>USD</v>
      </c>
      <c r="L113" s="374">
        <f ca="1">SUMIF(INDIRECT("$J12:$J"&amp;EndZMaterials), $K113,INDIRECT("EY12:EY"&amp;EndZMaterials))</f>
        <v>0</v>
      </c>
      <c r="M113" s="374">
        <f ca="1">SUMIF(INDIRECT("$J12:$J"&amp;EndZMaterials), $K113,INDIRECT("EZ12:EZ"&amp;EndZMaterials))</f>
        <v>0</v>
      </c>
      <c r="N113" s="374">
        <f ca="1">SUMIF(INDIRECT("$J12:$J"&amp;EndZMaterials), $K113,INDIRECT("FA12:FA"&amp;EndZMaterials))</f>
        <v>0</v>
      </c>
      <c r="O113" s="374">
        <f ca="1">SUMIF(INDIRECT("$J12:$J"&amp;EndZMaterials), $K113,INDIRECT("FB12:FB"&amp;EndZMaterials))</f>
        <v>0</v>
      </c>
      <c r="P113" s="483"/>
      <c r="Q113" s="483"/>
      <c r="R113" s="483"/>
      <c r="S113" s="483"/>
      <c r="T113" s="477"/>
      <c r="U113" s="779">
        <f>SUM(U13:U109)</f>
        <v>81.801767725538298</v>
      </c>
      <c r="V113" s="477"/>
      <c r="W113" s="780">
        <f>SUM(W13:W109)</f>
        <v>0.46399199817838993</v>
      </c>
      <c r="X113" s="868">
        <f>SUM(X13:X110)</f>
        <v>-49.434484440852948</v>
      </c>
      <c r="Y113" s="763"/>
      <c r="Z113" s="779">
        <f ca="1">SUMIF(INDIRECT("$J12:$J"&amp;EndZMaterials), $K113,INDIRECT("Z12:Z"&amp;EndZMaterials))</f>
        <v>97.6580237255383</v>
      </c>
      <c r="AA113" s="477"/>
      <c r="AB113" s="780">
        <f ca="1">SUMIF(INDIRECT("$J12:$J"&amp;EndZMaterials), $K113,INDIRECT("AB12:AB"&amp;EndZMaterials))</f>
        <v>0.69490278454299637</v>
      </c>
      <c r="AD113" s="763"/>
      <c r="AE113" s="779">
        <f ca="1">SUMIF(INDIRECT("$J12:$J"&amp;EndZMaterials), $K113,INDIRECT("AE12:AE"&amp;EndZMaterials))</f>
        <v>298.08391978268111</v>
      </c>
      <c r="AF113" s="477"/>
      <c r="AG113" s="780">
        <f ca="1">SUMIF(INDIRECT("$J12:$J"&amp;EndZMaterials), $K113,INDIRECT("AG12:AG"&amp;EndZMaterials))</f>
        <v>16.008202375315985</v>
      </c>
      <c r="AI113" s="763"/>
      <c r="AJ113" s="779">
        <f ca="1">SUMIF(INDIRECT("$J12:$J"&amp;EndZMaterials), $K113,INDIRECT("AJ12:AJ"&amp;EndZMaterials))</f>
        <v>94.676529816291549</v>
      </c>
      <c r="AK113" s="477"/>
      <c r="AL113" s="780">
        <f ca="1">SUMIF(INDIRECT("$J12:$J"&amp;EndZMaterials), $K113,INDIRECT("AL12:AL"&amp;EndZMaterials))</f>
        <v>0.69212959552413023</v>
      </c>
      <c r="AM113" s="868">
        <f>SUM(AM13:AM110)</f>
        <v>-46.231004440852942</v>
      </c>
      <c r="AN113" s="763"/>
      <c r="AO113" s="779">
        <f ca="1">SUMIF(INDIRECT("$J12:$J"&amp;EndZMaterials), $K113,INDIRECT("AO12:AO"&amp;EndZMaterials))</f>
        <v>110.46078581629155</v>
      </c>
      <c r="AP113" s="477"/>
      <c r="AQ113" s="780">
        <f ca="1">SUMIF(INDIRECT("$J12:$J"&amp;EndZMaterials), $K113,INDIRECT("AQ12:AQ"&amp;EndZMaterials))</f>
        <v>0.92304038188873649</v>
      </c>
      <c r="AR113" s="868">
        <f>SUM(AR13:AR110)</f>
        <v>-0.67999999999999616</v>
      </c>
      <c r="AS113" s="763"/>
      <c r="AT113" s="779">
        <f ca="1">SUMIF(INDIRECT("$J12:$J"&amp;EndZMaterials), $K113,INDIRECT("AT12:AT"&amp;EndZMaterials))</f>
        <v>310.89548187343433</v>
      </c>
      <c r="AU113" s="477"/>
      <c r="AV113" s="780">
        <f ca="1">SUMIF(INDIRECT("$J12:$J"&amp;EndZMaterials), $K113,INDIRECT("AV12:AV"&amp;EndZMaterials))</f>
        <v>17.704895855346443</v>
      </c>
      <c r="AW113" s="868">
        <f>SUM(AW13:AW110)</f>
        <v>-97.382142857142867</v>
      </c>
      <c r="AX113" s="763"/>
      <c r="AY113" s="779">
        <f ca="1">SUMIF(INDIRECT("$J12:$J"&amp;EndZMaterials), $K113,INDIRECT("AY12:AY"&amp;EndZMaterials))</f>
        <v>111.43170440555073</v>
      </c>
      <c r="AZ113" s="477"/>
      <c r="BA113" s="780">
        <f ca="1">SUMIF(INDIRECT("$J12:$J"&amp;EndZMaterials), $K113,INDIRECT("BA12:BA"&amp;EndZMaterials))</f>
        <v>0.72759999311203616</v>
      </c>
      <c r="BC113" s="763"/>
      <c r="BD113" s="779">
        <f>SUM(BD13:BD109)</f>
        <v>127.21596040555075</v>
      </c>
      <c r="BE113" s="477"/>
      <c r="BF113" s="780">
        <f>SUM(BF13:BF109)</f>
        <v>0.95897676932435816</v>
      </c>
      <c r="BH113" s="484"/>
      <c r="BI113" s="483"/>
      <c r="BJ113" s="477"/>
      <c r="BK113" s="375">
        <f ca="1">SUMIF(INDIRECT("$J12:$J"&amp;EndZMaterials), $K113,INDIRECT("BU12:BU"&amp;EndZMaterials))</f>
        <v>0</v>
      </c>
      <c r="BL113" s="763"/>
      <c r="BM113" s="779">
        <f>SUM(BM13:BM109)</f>
        <v>327.65065646269352</v>
      </c>
      <c r="BN113" s="477"/>
      <c r="BO113" s="780">
        <f>SUM(BO13:BO109)</f>
        <v>17.744598232629766</v>
      </c>
      <c r="BP113" s="165"/>
      <c r="BQ113" s="144"/>
      <c r="BR113" s="144"/>
    </row>
    <row r="114" spans="2:70" ht="17.100000000000001" customHeight="1">
      <c r="B114" s="166"/>
      <c r="C114" s="159"/>
      <c r="D114" s="159"/>
      <c r="E114" s="160"/>
      <c r="F114" s="167"/>
      <c r="G114" s="167"/>
      <c r="H114" s="167"/>
      <c r="I114" s="168"/>
      <c r="J114" s="168"/>
      <c r="K114" s="169">
        <f>Summary!$C$27</f>
        <v>0</v>
      </c>
      <c r="L114" s="164">
        <f ca="1">SUMIF(INDIRECT("$J12:$J"&amp;EndZMaterials), $K114,INDIRECT("AD12:AD"&amp;EndZMaterials))</f>
        <v>0</v>
      </c>
      <c r="M114" s="164">
        <f ca="1">SUMIF(INDIRECT("$J12:$J"&amp;EndZMaterials), $K114,INDIRECT("AE12:AE"&amp;EndZMaterials))</f>
        <v>0</v>
      </c>
      <c r="N114" s="164">
        <f ca="1">SUMIF(INDIRECT("$J12:$J"&amp;EndZMaterials), $K114,INDIRECT("AF12:AF"&amp;EndZMaterials))</f>
        <v>0</v>
      </c>
      <c r="O114" s="164">
        <f ca="1">SUMIF(INDIRECT("$J12:$J"&amp;EndZMaterials), $K114,INDIRECT("AG12:AG"&amp;EndZMaterials))</f>
        <v>0</v>
      </c>
      <c r="P114" s="483"/>
      <c r="Q114" s="483"/>
      <c r="R114" s="483"/>
      <c r="S114" s="483"/>
      <c r="T114" s="477"/>
      <c r="U114" s="170">
        <f ca="1">SUMIF(INDIRECT("$J12:$J"&amp;EndZMaterials), $K114,INDIRECT("U12:U"&amp;EndZMaterials))</f>
        <v>0</v>
      </c>
      <c r="V114" s="477"/>
      <c r="W114" s="171">
        <f ca="1">SUMIF(INDIRECT("$J12:$J"&amp;EndZMaterials), $K114,INDIRECT("W12:W"&amp;EndZMaterials))</f>
        <v>0</v>
      </c>
      <c r="Y114" s="763"/>
      <c r="Z114" s="170">
        <f ca="1">SUMIF(INDIRECT("$J12:$J"&amp;EndZMaterials), $K114,INDIRECT("U12:U"&amp;EndZMaterials))</f>
        <v>0</v>
      </c>
      <c r="AA114" s="477"/>
      <c r="AB114" s="171">
        <f ca="1">SUMIF(INDIRECT("$J12:$J"&amp;EndZMaterials), $K114,INDIRECT("W12:W"&amp;EndZMaterials))</f>
        <v>0</v>
      </c>
      <c r="AD114" s="763"/>
      <c r="AE114" s="170">
        <f ca="1">SUMIF(INDIRECT("$J12:$J"&amp;EndZMaterials), $K114,INDIRECT("U12:U"&amp;EndZMaterials))</f>
        <v>0</v>
      </c>
      <c r="AF114" s="477"/>
      <c r="AG114" s="171">
        <f ca="1">SUMIF(INDIRECT("$J12:$J"&amp;EndZMaterials), $K114,INDIRECT("W12:W"&amp;EndZMaterials))</f>
        <v>0</v>
      </c>
      <c r="AI114" s="763"/>
      <c r="AJ114" s="170">
        <f ca="1">SUMIF(INDIRECT("$J12:$J"&amp;EndZMaterials), $K114,INDIRECT("U12:U"&amp;EndZMaterials))</f>
        <v>0</v>
      </c>
      <c r="AK114" s="477"/>
      <c r="AL114" s="171">
        <f ca="1">SUMIF(INDIRECT("$J12:$J"&amp;EndZMaterials), $K114,INDIRECT("W12:W"&amp;EndZMaterials))</f>
        <v>0</v>
      </c>
      <c r="AN114" s="763"/>
      <c r="AO114" s="170">
        <f ca="1">SUMIF(INDIRECT("$J12:$J"&amp;EndZMaterials), $K114,INDIRECT("U12:U"&amp;EndZMaterials))</f>
        <v>0</v>
      </c>
      <c r="AP114" s="477"/>
      <c r="AQ114" s="171">
        <f ca="1">SUMIF(INDIRECT("$J12:$J"&amp;EndZMaterials), $K114,INDIRECT("W12:W"&amp;EndZMaterials))</f>
        <v>0</v>
      </c>
      <c r="AS114" s="763"/>
      <c r="AT114" s="170">
        <f ca="1">SUMIF(INDIRECT("$J12:$J"&amp;EndZMaterials), $K114,INDIRECT("U12:U"&amp;EndZMaterials))</f>
        <v>0</v>
      </c>
      <c r="AU114" s="477"/>
      <c r="AV114" s="171">
        <f ca="1">SUMIF(INDIRECT("$J12:$J"&amp;EndZMaterials), $K114,INDIRECT("W12:W"&amp;EndZMaterials))</f>
        <v>0</v>
      </c>
      <c r="AX114" s="763"/>
      <c r="AY114" s="170">
        <f ca="1">SUMIF(INDIRECT("$J12:$J"&amp;EndZMaterials), $K114,INDIRECT("U12:U"&amp;EndZMaterials))</f>
        <v>0</v>
      </c>
      <c r="AZ114" s="477"/>
      <c r="BA114" s="171">
        <f ca="1">SUMIF(INDIRECT("$J12:$J"&amp;EndZMaterials), $K114,INDIRECT("W12:W"&amp;EndZMaterials))</f>
        <v>0</v>
      </c>
      <c r="BC114" s="763"/>
      <c r="BD114" s="170">
        <f ca="1">SUMIF(INDIRECT("$J12:$J"&amp;EndZMaterials), $K114,INDIRECT("U12:U"&amp;EndZMaterials))</f>
        <v>0</v>
      </c>
      <c r="BE114" s="477"/>
      <c r="BF114" s="171">
        <f ca="1">SUMIF(INDIRECT("$J12:$J"&amp;EndZMaterials), $K114,INDIRECT("W12:W"&amp;EndZMaterials))</f>
        <v>0</v>
      </c>
      <c r="BH114" s="484"/>
      <c r="BI114" s="483"/>
      <c r="BJ114" s="477"/>
      <c r="BK114" s="171">
        <f ca="1">SUMIF(INDIRECT("$J12:$J"&amp;EndZMaterials), $K114,INDIRECT("AB12:AB"&amp;EndZMaterials))</f>
        <v>0</v>
      </c>
      <c r="BL114" s="763"/>
      <c r="BM114" s="170">
        <f ca="1">SUMIF(INDIRECT("$J12:$J"&amp;EndZMaterials), $K114,INDIRECT("U12:U"&amp;EndZMaterials))</f>
        <v>0</v>
      </c>
      <c r="BN114" s="477"/>
      <c r="BO114" s="171">
        <f ca="1">SUMIF(INDIRECT("$J12:$J"&amp;EndZMaterials), $K114,INDIRECT("W12:W"&amp;EndZMaterials))</f>
        <v>0</v>
      </c>
      <c r="BP114" s="165"/>
      <c r="BQ114" s="144"/>
      <c r="BR114" s="144"/>
    </row>
    <row r="115" spans="2:70" ht="17.100000000000001" customHeight="1" thickBot="1">
      <c r="B115" s="172" t="s">
        <v>90</v>
      </c>
      <c r="C115" s="173"/>
      <c r="D115" s="173"/>
      <c r="E115" s="174"/>
      <c r="F115" s="175"/>
      <c r="G115" s="175"/>
      <c r="H115" s="175"/>
      <c r="I115" s="176"/>
      <c r="J115" s="176"/>
      <c r="K115" s="177">
        <f>Summary!$C$28</f>
        <v>0</v>
      </c>
      <c r="L115" s="178">
        <f ca="1">SUMIF(INDIRECT("$J12:$J"&amp;EndZMaterials), $K115,INDIRECT("AD12:AD"&amp;EndZMaterials))</f>
        <v>0</v>
      </c>
      <c r="M115" s="178">
        <f ca="1">SUMIF(INDIRECT("$J12:$J"&amp;EndZMaterials), $K115,INDIRECT("AE12:AE"&amp;EndZMaterials))</f>
        <v>0</v>
      </c>
      <c r="N115" s="178">
        <f ca="1">SUMIF(INDIRECT("$J12:$J"&amp;EndZMaterials), $K115,INDIRECT("AF12:AF"&amp;EndZMaterials))</f>
        <v>0</v>
      </c>
      <c r="O115" s="178">
        <f ca="1">SUMIF(INDIRECT("$J12:$J"&amp;EndZMaterials), $K115,INDIRECT("AG12:AG"&amp;EndZMaterials))</f>
        <v>0</v>
      </c>
      <c r="P115" s="481"/>
      <c r="Q115" s="481"/>
      <c r="R115" s="481"/>
      <c r="S115" s="481"/>
      <c r="T115" s="481"/>
      <c r="U115" s="178">
        <f ca="1">SUMIF(INDIRECT("$J12:$J"&amp;EndZMaterials), $K115,INDIRECT("U12:U"&amp;EndZMaterials))</f>
        <v>0</v>
      </c>
      <c r="V115" s="481"/>
      <c r="W115" s="179">
        <f ca="1">SUMIF(INDIRECT("$J12:$J"&amp;EndZMaterials), $K115,INDIRECT("W12:W"&amp;EndZMaterials))</f>
        <v>0</v>
      </c>
      <c r="Y115" s="482"/>
      <c r="Z115" s="178">
        <f ca="1">SUMIF(INDIRECT("$J12:$J"&amp;EndZMaterials), $K115,INDIRECT("U12:U"&amp;EndZMaterials))</f>
        <v>0</v>
      </c>
      <c r="AA115" s="481"/>
      <c r="AB115" s="179">
        <f ca="1">SUMIF(INDIRECT("$J12:$J"&amp;EndZMaterials), $K115,INDIRECT("W12:W"&amp;EndZMaterials))</f>
        <v>0</v>
      </c>
      <c r="AD115" s="482"/>
      <c r="AE115" s="178">
        <f ca="1">SUMIF(INDIRECT("$J12:$J"&amp;EndZMaterials), $K115,INDIRECT("U12:U"&amp;EndZMaterials))</f>
        <v>0</v>
      </c>
      <c r="AF115" s="481"/>
      <c r="AG115" s="179">
        <f ca="1">SUMIF(INDIRECT("$J12:$J"&amp;EndZMaterials), $K115,INDIRECT("W12:W"&amp;EndZMaterials))</f>
        <v>0</v>
      </c>
      <c r="AI115" s="482"/>
      <c r="AJ115" s="178">
        <f ca="1">SUMIF(INDIRECT("$J12:$J"&amp;EndZMaterials), $K115,INDIRECT("U12:U"&amp;EndZMaterials))</f>
        <v>0</v>
      </c>
      <c r="AK115" s="481"/>
      <c r="AL115" s="179">
        <f ca="1">SUMIF(INDIRECT("$J12:$J"&amp;EndZMaterials), $K115,INDIRECT("W12:W"&amp;EndZMaterials))</f>
        <v>0</v>
      </c>
      <c r="AN115" s="482"/>
      <c r="AO115" s="178">
        <f ca="1">SUMIF(INDIRECT("$J12:$J"&amp;EndZMaterials), $K115,INDIRECT("U12:U"&amp;EndZMaterials))</f>
        <v>0</v>
      </c>
      <c r="AP115" s="481"/>
      <c r="AQ115" s="179">
        <f ca="1">SUMIF(INDIRECT("$J12:$J"&amp;EndZMaterials), $K115,INDIRECT("W12:W"&amp;EndZMaterials))</f>
        <v>0</v>
      </c>
      <c r="AS115" s="482"/>
      <c r="AT115" s="178">
        <f ca="1">SUMIF(INDIRECT("$J12:$J"&amp;EndZMaterials), $K115,INDIRECT("U12:U"&amp;EndZMaterials))</f>
        <v>0</v>
      </c>
      <c r="AU115" s="481"/>
      <c r="AV115" s="179">
        <f ca="1">SUMIF(INDIRECT("$J12:$J"&amp;EndZMaterials), $K115,INDIRECT("W12:W"&amp;EndZMaterials))</f>
        <v>0</v>
      </c>
      <c r="AX115" s="482"/>
      <c r="AY115" s="178">
        <f ca="1">SUMIF(INDIRECT("$J12:$J"&amp;EndZMaterials), $K115,INDIRECT("U12:U"&amp;EndZMaterials))</f>
        <v>0</v>
      </c>
      <c r="AZ115" s="481"/>
      <c r="BA115" s="179">
        <f ca="1">SUMIF(INDIRECT("$J12:$J"&amp;EndZMaterials), $K115,INDIRECT("W12:W"&amp;EndZMaterials))</f>
        <v>0</v>
      </c>
      <c r="BC115" s="482"/>
      <c r="BD115" s="178">
        <f ca="1">SUMIF(INDIRECT("$J12:$J"&amp;EndZMaterials), $K115,INDIRECT("U12:U"&amp;EndZMaterials))</f>
        <v>0</v>
      </c>
      <c r="BE115" s="481"/>
      <c r="BF115" s="179">
        <f ca="1">SUMIF(INDIRECT("$J12:$J"&amp;EndZMaterials), $K115,INDIRECT("W12:W"&amp;EndZMaterials))</f>
        <v>0</v>
      </c>
      <c r="BH115" s="482"/>
      <c r="BI115" s="481"/>
      <c r="BJ115" s="481"/>
      <c r="BK115" s="179">
        <f ca="1">SUMIF(INDIRECT("$J12:$J"&amp;EndZMaterials), $K115,INDIRECT("AB12:AB"&amp;EndZMaterials))</f>
        <v>0</v>
      </c>
      <c r="BL115" s="482"/>
      <c r="BM115" s="178">
        <f ca="1">SUMIF(INDIRECT("$J12:$J"&amp;EndZMaterials), $K115,INDIRECT("U12:U"&amp;EndZMaterials))</f>
        <v>0</v>
      </c>
      <c r="BN115" s="481"/>
      <c r="BO115" s="179">
        <f ca="1">SUMIF(INDIRECT("$J12:$J"&amp;EndZMaterials), $K115,INDIRECT("W12:W"&amp;EndZMaterials))</f>
        <v>0</v>
      </c>
      <c r="BP115" s="165"/>
      <c r="BQ115" s="144"/>
      <c r="BR115" s="144"/>
    </row>
    <row r="116" spans="2:70">
      <c r="BP116" s="144"/>
      <c r="BQ116" s="144"/>
      <c r="BR116" s="144"/>
    </row>
    <row r="117" spans="2:70">
      <c r="BP117" s="144"/>
      <c r="BQ117" s="144"/>
      <c r="BR117" s="144"/>
    </row>
    <row r="118" spans="2:70">
      <c r="BP118" s="144"/>
      <c r="BQ118" s="144"/>
      <c r="BR118" s="144"/>
    </row>
    <row r="119" spans="2:70">
      <c r="BP119" s="144"/>
      <c r="BQ119" s="144"/>
      <c r="BR119" s="144"/>
    </row>
  </sheetData>
  <sheetProtection insertRows="0" deleteRows="0"/>
  <mergeCells count="45">
    <mergeCell ref="BL5:BO5"/>
    <mergeCell ref="BL6:BO6"/>
    <mergeCell ref="BL7:BO7"/>
    <mergeCell ref="BL8:BO8"/>
    <mergeCell ref="AI8:AL8"/>
    <mergeCell ref="AN8:AQ8"/>
    <mergeCell ref="AI5:AL5"/>
    <mergeCell ref="AN5:AQ5"/>
    <mergeCell ref="AI6:AL6"/>
    <mergeCell ref="AN6:AQ6"/>
    <mergeCell ref="AI7:AL7"/>
    <mergeCell ref="AN7:AQ7"/>
    <mergeCell ref="AS5:AV5"/>
    <mergeCell ref="AS6:AV6"/>
    <mergeCell ref="AS7:AV7"/>
    <mergeCell ref="AS8:AV8"/>
    <mergeCell ref="AD8:AG8"/>
    <mergeCell ref="J5:O5"/>
    <mergeCell ref="J6:O6"/>
    <mergeCell ref="J7:O7"/>
    <mergeCell ref="J8:O8"/>
    <mergeCell ref="T5:W5"/>
    <mergeCell ref="T6:W6"/>
    <mergeCell ref="T7:W7"/>
    <mergeCell ref="T8:W8"/>
    <mergeCell ref="Y5:AB5"/>
    <mergeCell ref="Y6:AB6"/>
    <mergeCell ref="Y7:AB7"/>
    <mergeCell ref="Y8:AB8"/>
    <mergeCell ref="AD5:AG5"/>
    <mergeCell ref="AD6:AG6"/>
    <mergeCell ref="AD7:AG7"/>
    <mergeCell ref="B4:C4"/>
    <mergeCell ref="D5:F5"/>
    <mergeCell ref="D6:F6"/>
    <mergeCell ref="D7:F7"/>
    <mergeCell ref="D8:F8"/>
    <mergeCell ref="AX8:BA8"/>
    <mergeCell ref="BC8:BF8"/>
    <mergeCell ref="AX5:BA5"/>
    <mergeCell ref="BC5:BF5"/>
    <mergeCell ref="AX6:BA6"/>
    <mergeCell ref="BC6:BF6"/>
    <mergeCell ref="AX7:BA7"/>
    <mergeCell ref="BC7:BF7"/>
  </mergeCells>
  <conditionalFormatting sqref="U115 W115 BK115 L115:O115 AB115">
    <cfRule type="expression" dxfId="221" priority="1037" stopIfTrue="1">
      <formula>$K$115=0</formula>
    </cfRule>
  </conditionalFormatting>
  <conditionalFormatting sqref="L114:O114 U114 W114 BK114 AB114">
    <cfRule type="expression" dxfId="220" priority="1036" stopIfTrue="1">
      <formula>$K$114=0</formula>
    </cfRule>
  </conditionalFormatting>
  <conditionalFormatting sqref="Q12:S13 R16:S24 Q77:S94 Q25:S50 Q108:S110">
    <cfRule type="expression" dxfId="219" priority="1010">
      <formula>$G12=MTZ</formula>
    </cfRule>
    <cfRule type="expression" dxfId="218" priority="1022" stopIfTrue="1">
      <formula>$G12="Unit_(purchased_part)"</formula>
    </cfRule>
  </conditionalFormatting>
  <conditionalFormatting sqref="L12:O12 Q12:Q13 L13 N13:O13 AG12:AG13 AL12:AL13 AQ12:AQ13 AF13 AK13 AP13 V12:W13 AA13:AB13 S12:S13 L110:O110 S77:S94 Q77:Q94 V16 AL16:AL25 V17:W40 AG16:AG39 AQ16:AQ38 AK26:AL47 AP27:AQ47 Q25:Q50 S16:S50 L16:N49 AA16:AB47 W41:W50 AU41:AV47 AZ41:BA47 BF16:BF49 BN41:BO47 AF40:AG48 AL48:AL50 AQ48:AQ50 AV48:AV49 BA48:BA49 BO48:BO49 AG49:AG50 AB48:AB50 V41:V94 AA48:AA94 AB77:AB94 AF49:AF94 AG77:AG94 AK48:AK94 AL77:AL94 AP48:AP94 AQ77:AQ94 AU48:AU94 AZ48:AZ94 BE41:BE94 BN48:BN94 W77:W94 AP110:AQ110 AK110:AL110 AF110:AG110 AA110:AB110 V110:W110 Q108:Q110 S108:S110 V108:V109 V96:W96 V98:W98 V100:W100 V102:W102 V104:W104 V106:W106 W108 AA108:AA109 AA96:AB96 AA98:AB98 AA100:AB100 AA102:AB102 AA104:AB104 AA106:AB106 AB108 AF96:AG96 AF98:AG98 AF100:AG100 AF102:AG102 AF104:AG104 AF106:AG106 AF108:AG108 AK96:AL96 AK98:AL98 AK100:AL100 AK102:AL102 AK104:AL104 AK106:AL106 AK108:AL108 AP96:AQ96 AP98 AP100 AP102 AP104 AP106 AP108 AQ97 AQ99:AQ100 AQ102:AQ103 AQ105:AQ106 AQ108:AQ109 AU96 AU98 AU100 AU102 AU104 AU106 AU108 AZ96 AZ98 AZ100 AZ102 AZ104 AZ106 AZ108 BE96 BE98 BE100 BE102 BE104 BE106 BE108 BN96 BN98 BN100 BN102 BN104 BN106 BN108 L109:N109">
    <cfRule type="expression" dxfId="217" priority="1021" stopIfTrue="1">
      <formula>$G12="Premium_(kg)"</formula>
    </cfRule>
  </conditionalFormatting>
  <conditionalFormatting sqref="BJ12:BK13 BJ77:BK94 BJ16:BK50 BJ108:BK110">
    <cfRule type="expression" dxfId="216" priority="1015" stopIfTrue="1">
      <formula>$BL12="x"</formula>
    </cfRule>
  </conditionalFormatting>
  <conditionalFormatting sqref="BK12:BK13">
    <cfRule type="expression" dxfId="215" priority="1014" stopIfTrue="1">
      <formula>$BL12="x"</formula>
    </cfRule>
  </conditionalFormatting>
  <conditionalFormatting sqref="BK12:BK13 BK77:BK94 BK16:BK50 BK108:BK110">
    <cfRule type="expression" dxfId="214" priority="1013">
      <formula>$G12="Unit_(MTZ)"</formula>
    </cfRule>
  </conditionalFormatting>
  <conditionalFormatting sqref="BH12:BK13 BH77:BK94 BH16:BK50 BH108:BK110">
    <cfRule type="expression" dxfId="213" priority="1011">
      <formula>$G12="Unit_(purchased_part)"</formula>
    </cfRule>
  </conditionalFormatting>
  <conditionalFormatting sqref="L77:N94 L108:N108">
    <cfRule type="expression" dxfId="212" priority="994" stopIfTrue="1">
      <formula>$G77="Premium_(kg)"</formula>
    </cfRule>
  </conditionalFormatting>
  <conditionalFormatting sqref="Q51:S54">
    <cfRule type="expression" dxfId="211" priority="975">
      <formula>$G51=MTZ</formula>
    </cfRule>
    <cfRule type="expression" dxfId="210" priority="981" stopIfTrue="1">
      <formula>$G51="Unit_(purchased_part)"</formula>
    </cfRule>
  </conditionalFormatting>
  <conditionalFormatting sqref="L51:N51 Q51:Q54 S51:S54 L52:L54 N52:N54 W51:W54">
    <cfRule type="expression" dxfId="209" priority="980" stopIfTrue="1">
      <formula>$G51="Premium_(kg)"</formula>
    </cfRule>
  </conditionalFormatting>
  <conditionalFormatting sqref="BJ51:BK54">
    <cfRule type="expression" dxfId="208" priority="979" stopIfTrue="1">
      <formula>$BL51="x"</formula>
    </cfRule>
  </conditionalFormatting>
  <conditionalFormatting sqref="BK51:BK54">
    <cfRule type="expression" dxfId="207" priority="978" stopIfTrue="1">
      <formula>$BL51="x"</formula>
    </cfRule>
  </conditionalFormatting>
  <conditionalFormatting sqref="BK51:BK54">
    <cfRule type="expression" dxfId="206" priority="977">
      <formula>$G51="Unit_(MTZ)"</formula>
    </cfRule>
  </conditionalFormatting>
  <conditionalFormatting sqref="BH51:BK54">
    <cfRule type="expression" dxfId="205" priority="976">
      <formula>$G51="Unit_(purchased_part)"</formula>
    </cfRule>
  </conditionalFormatting>
  <conditionalFormatting sqref="M54">
    <cfRule type="expression" dxfId="204" priority="961" stopIfTrue="1">
      <formula>$G54="Premium_(kg)"</formula>
    </cfRule>
  </conditionalFormatting>
  <conditionalFormatting sqref="M52:M53">
    <cfRule type="expression" dxfId="203" priority="960" stopIfTrue="1">
      <formula>$G52="Premium_(kg)"</formula>
    </cfRule>
  </conditionalFormatting>
  <conditionalFormatting sqref="Z115">
    <cfRule type="expression" dxfId="202" priority="956" stopIfTrue="1">
      <formula>$K$115=0</formula>
    </cfRule>
  </conditionalFormatting>
  <conditionalFormatting sqref="Z114">
    <cfRule type="expression" dxfId="201" priority="955" stopIfTrue="1">
      <formula>$K$114=0</formula>
    </cfRule>
  </conditionalFormatting>
  <conditionalFormatting sqref="AA12:AB12">
    <cfRule type="expression" dxfId="200" priority="954" stopIfTrue="1">
      <formula>$G12="Premium_(kg)"</formula>
    </cfRule>
  </conditionalFormatting>
  <conditionalFormatting sqref="AB51:AB54">
    <cfRule type="expression" dxfId="199" priority="949" stopIfTrue="1">
      <formula>$G51="Premium_(kg)"</formula>
    </cfRule>
  </conditionalFormatting>
  <conditionalFormatting sqref="AE115">
    <cfRule type="expression" dxfId="198" priority="943" stopIfTrue="1">
      <formula>$K$115=0</formula>
    </cfRule>
  </conditionalFormatting>
  <conditionalFormatting sqref="AE114">
    <cfRule type="expression" dxfId="197" priority="942" stopIfTrue="1">
      <formula>$K$114=0</formula>
    </cfRule>
  </conditionalFormatting>
  <conditionalFormatting sqref="AF12">
    <cfRule type="expression" dxfId="196" priority="941" stopIfTrue="1">
      <formula>$G12="Premium_(kg)"</formula>
    </cfRule>
  </conditionalFormatting>
  <conditionalFormatting sqref="AJ115">
    <cfRule type="expression" dxfId="195" priority="930" stopIfTrue="1">
      <formula>$K$115=0</formula>
    </cfRule>
  </conditionalFormatting>
  <conditionalFormatting sqref="AJ114">
    <cfRule type="expression" dxfId="194" priority="929" stopIfTrue="1">
      <formula>$K$114=0</formula>
    </cfRule>
  </conditionalFormatting>
  <conditionalFormatting sqref="AK12">
    <cfRule type="expression" dxfId="193" priority="928" stopIfTrue="1">
      <formula>$G12="Premium_(kg)"</formula>
    </cfRule>
  </conditionalFormatting>
  <conditionalFormatting sqref="AO115">
    <cfRule type="expression" dxfId="192" priority="917" stopIfTrue="1">
      <formula>$K$115=0</formula>
    </cfRule>
  </conditionalFormatting>
  <conditionalFormatting sqref="AO114">
    <cfRule type="expression" dxfId="191" priority="916" stopIfTrue="1">
      <formula>$K$114=0</formula>
    </cfRule>
  </conditionalFormatting>
  <conditionalFormatting sqref="AP12">
    <cfRule type="expression" dxfId="190" priority="915" stopIfTrue="1">
      <formula>$G12="Premium_(kg)"</formula>
    </cfRule>
  </conditionalFormatting>
  <conditionalFormatting sqref="AG115">
    <cfRule type="expression" dxfId="189" priority="519" stopIfTrue="1">
      <formula>$K$115=0</formula>
    </cfRule>
  </conditionalFormatting>
  <conditionalFormatting sqref="AG114">
    <cfRule type="expression" dxfId="188" priority="518" stopIfTrue="1">
      <formula>$K$114=0</formula>
    </cfRule>
  </conditionalFormatting>
  <conditionalFormatting sqref="AG51:AG54">
    <cfRule type="expression" dxfId="187" priority="513" stopIfTrue="1">
      <formula>$G51="Premium_(kg)"</formula>
    </cfRule>
  </conditionalFormatting>
  <conditionalFormatting sqref="AL115">
    <cfRule type="expression" dxfId="186" priority="510" stopIfTrue="1">
      <formula>$K$115=0</formula>
    </cfRule>
  </conditionalFormatting>
  <conditionalFormatting sqref="AL114">
    <cfRule type="expression" dxfId="185" priority="509" stopIfTrue="1">
      <formula>$K$114=0</formula>
    </cfRule>
  </conditionalFormatting>
  <conditionalFormatting sqref="AL51:AL54">
    <cfRule type="expression" dxfId="184" priority="504" stopIfTrue="1">
      <formula>$G51="Premium_(kg)"</formula>
    </cfRule>
  </conditionalFormatting>
  <conditionalFormatting sqref="AQ115">
    <cfRule type="expression" dxfId="183" priority="501" stopIfTrue="1">
      <formula>$K$115=0</formula>
    </cfRule>
  </conditionalFormatting>
  <conditionalFormatting sqref="AQ114">
    <cfRule type="expression" dxfId="182" priority="500" stopIfTrue="1">
      <formula>$K$114=0</formula>
    </cfRule>
  </conditionalFormatting>
  <conditionalFormatting sqref="AQ51:AQ54">
    <cfRule type="expression" dxfId="181" priority="495" stopIfTrue="1">
      <formula>$G51="Premium_(kg)"</formula>
    </cfRule>
  </conditionalFormatting>
  <conditionalFormatting sqref="Q16:Q21">
    <cfRule type="expression" dxfId="180" priority="337" stopIfTrue="1">
      <formula>$G16="Premium_(kg)"</formula>
    </cfRule>
  </conditionalFormatting>
  <conditionalFormatting sqref="L50:N50">
    <cfRule type="expression" dxfId="179" priority="340" stopIfTrue="1">
      <formula>$G50="Premium_(kg)"</formula>
    </cfRule>
  </conditionalFormatting>
  <conditionalFormatting sqref="Q16:Q21">
    <cfRule type="expression" dxfId="178" priority="336">
      <formula>$G16=MTZ</formula>
    </cfRule>
    <cfRule type="expression" dxfId="177" priority="338" stopIfTrue="1">
      <formula>$G16="Unit_(purchased_part)"</formula>
    </cfRule>
  </conditionalFormatting>
  <conditionalFormatting sqref="Q22">
    <cfRule type="expression" dxfId="176" priority="333">
      <formula>$G22=MTZ</formula>
    </cfRule>
    <cfRule type="expression" dxfId="175" priority="335" stopIfTrue="1">
      <formula>$G22="Unit_(purchased_part)"</formula>
    </cfRule>
  </conditionalFormatting>
  <conditionalFormatting sqref="Q22">
    <cfRule type="expression" dxfId="174" priority="334" stopIfTrue="1">
      <formula>$G22="Premium_(kg)"</formula>
    </cfRule>
  </conditionalFormatting>
  <conditionalFormatting sqref="Q23:Q24">
    <cfRule type="expression" dxfId="173" priority="330">
      <formula>$G23=MTZ</formula>
    </cfRule>
    <cfRule type="expression" dxfId="172" priority="332" stopIfTrue="1">
      <formula>$G23="Unit_(purchased_part)"</formula>
    </cfRule>
  </conditionalFormatting>
  <conditionalFormatting sqref="Q23:Q24">
    <cfRule type="expression" dxfId="171" priority="331" stopIfTrue="1">
      <formula>$G23="Premium_(kg)"</formula>
    </cfRule>
  </conditionalFormatting>
  <conditionalFormatting sqref="M13">
    <cfRule type="expression" dxfId="170" priority="285" stopIfTrue="1">
      <formula>$G13="Premium_(kg)"</formula>
    </cfRule>
  </conditionalFormatting>
  <conditionalFormatting sqref="Q57:S57">
    <cfRule type="expression" dxfId="169" priority="278">
      <formula>$G57=MTZ</formula>
    </cfRule>
    <cfRule type="expression" dxfId="168" priority="284" stopIfTrue="1">
      <formula>$G57="Unit_(purchased_part)"</formula>
    </cfRule>
  </conditionalFormatting>
  <conditionalFormatting sqref="L57:N57 W57 S57 Q57">
    <cfRule type="expression" dxfId="167" priority="283" stopIfTrue="1">
      <formula>$G57="Premium_(kg)"</formula>
    </cfRule>
  </conditionalFormatting>
  <conditionalFormatting sqref="BJ57:BK57">
    <cfRule type="expression" dxfId="166" priority="282" stopIfTrue="1">
      <formula>$BL57="x"</formula>
    </cfRule>
  </conditionalFormatting>
  <conditionalFormatting sqref="BK57">
    <cfRule type="expression" dxfId="165" priority="281" stopIfTrue="1">
      <formula>$BL57="x"</formula>
    </cfRule>
  </conditionalFormatting>
  <conditionalFormatting sqref="BK57">
    <cfRule type="expression" dxfId="164" priority="280">
      <formula>$G57="Unit_(MTZ)"</formula>
    </cfRule>
  </conditionalFormatting>
  <conditionalFormatting sqref="BH57:BK57">
    <cfRule type="expression" dxfId="163" priority="279">
      <formula>$G57="Unit_(purchased_part)"</formula>
    </cfRule>
  </conditionalFormatting>
  <conditionalFormatting sqref="AB57">
    <cfRule type="expression" dxfId="162" priority="276" stopIfTrue="1">
      <formula>$G57="Premium_(kg)"</formula>
    </cfRule>
  </conditionalFormatting>
  <conditionalFormatting sqref="AG57">
    <cfRule type="expression" dxfId="161" priority="275" stopIfTrue="1">
      <formula>$G57="Premium_(kg)"</formula>
    </cfRule>
  </conditionalFormatting>
  <conditionalFormatting sqref="AL57">
    <cfRule type="expression" dxfId="160" priority="274" stopIfTrue="1">
      <formula>$G57="Premium_(kg)"</formula>
    </cfRule>
  </conditionalFormatting>
  <conditionalFormatting sqref="AQ57">
    <cfRule type="expression" dxfId="159" priority="273" stopIfTrue="1">
      <formula>$G57="Premium_(kg)"</formula>
    </cfRule>
  </conditionalFormatting>
  <conditionalFormatting sqref="Q56:S56">
    <cfRule type="expression" dxfId="158" priority="261">
      <formula>$G56=MTZ</formula>
    </cfRule>
    <cfRule type="expression" dxfId="157" priority="267" stopIfTrue="1">
      <formula>$G56="Unit_(purchased_part)"</formula>
    </cfRule>
  </conditionalFormatting>
  <conditionalFormatting sqref="L56:N56 W56 S56 Q56">
    <cfRule type="expression" dxfId="156" priority="266" stopIfTrue="1">
      <formula>$G56="Premium_(kg)"</formula>
    </cfRule>
  </conditionalFormatting>
  <conditionalFormatting sqref="BJ56:BK56">
    <cfRule type="expression" dxfId="155" priority="265" stopIfTrue="1">
      <formula>$BL56="x"</formula>
    </cfRule>
  </conditionalFormatting>
  <conditionalFormatting sqref="BK56">
    <cfRule type="expression" dxfId="154" priority="264" stopIfTrue="1">
      <formula>$BL56="x"</formula>
    </cfRule>
  </conditionalFormatting>
  <conditionalFormatting sqref="BK56">
    <cfRule type="expression" dxfId="153" priority="263">
      <formula>$G56="Unit_(MTZ)"</formula>
    </cfRule>
  </conditionalFormatting>
  <conditionalFormatting sqref="BH56:BK56">
    <cfRule type="expression" dxfId="152" priority="262">
      <formula>$G56="Unit_(purchased_part)"</formula>
    </cfRule>
  </conditionalFormatting>
  <conditionalFormatting sqref="AB56">
    <cfRule type="expression" dxfId="151" priority="259" stopIfTrue="1">
      <formula>$G56="Premium_(kg)"</formula>
    </cfRule>
  </conditionalFormatting>
  <conditionalFormatting sqref="AG56">
    <cfRule type="expression" dxfId="150" priority="258" stopIfTrue="1">
      <formula>$G56="Premium_(kg)"</formula>
    </cfRule>
  </conditionalFormatting>
  <conditionalFormatting sqref="AL56">
    <cfRule type="expression" dxfId="149" priority="257" stopIfTrue="1">
      <formula>$G56="Premium_(kg)"</formula>
    </cfRule>
  </conditionalFormatting>
  <conditionalFormatting sqref="AQ56">
    <cfRule type="expression" dxfId="148" priority="256" stopIfTrue="1">
      <formula>$G56="Premium_(kg)"</formula>
    </cfRule>
  </conditionalFormatting>
  <conditionalFormatting sqref="Q55:S55">
    <cfRule type="expression" dxfId="147" priority="244">
      <formula>$G55=MTZ</formula>
    </cfRule>
    <cfRule type="expression" dxfId="146" priority="250" stopIfTrue="1">
      <formula>$G55="Unit_(purchased_part)"</formula>
    </cfRule>
  </conditionalFormatting>
  <conditionalFormatting sqref="L55:N55 W55 S55 Q55">
    <cfRule type="expression" dxfId="145" priority="249" stopIfTrue="1">
      <formula>$G55="Premium_(kg)"</formula>
    </cfRule>
  </conditionalFormatting>
  <conditionalFormatting sqref="BJ55:BK55">
    <cfRule type="expression" dxfId="144" priority="248" stopIfTrue="1">
      <formula>$BL55="x"</formula>
    </cfRule>
  </conditionalFormatting>
  <conditionalFormatting sqref="BK55">
    <cfRule type="expression" dxfId="143" priority="247" stopIfTrue="1">
      <formula>$BL55="x"</formula>
    </cfRule>
  </conditionalFormatting>
  <conditionalFormatting sqref="BK55">
    <cfRule type="expression" dxfId="142" priority="246">
      <formula>$G55="Unit_(MTZ)"</formula>
    </cfRule>
  </conditionalFormatting>
  <conditionalFormatting sqref="BH55:BK55">
    <cfRule type="expression" dxfId="141" priority="245">
      <formula>$G55="Unit_(purchased_part)"</formula>
    </cfRule>
  </conditionalFormatting>
  <conditionalFormatting sqref="AB55">
    <cfRule type="expression" dxfId="140" priority="242" stopIfTrue="1">
      <formula>$G55="Premium_(kg)"</formula>
    </cfRule>
  </conditionalFormatting>
  <conditionalFormatting sqref="AG55">
    <cfRule type="expression" dxfId="139" priority="241" stopIfTrue="1">
      <formula>$G55="Premium_(kg)"</formula>
    </cfRule>
  </conditionalFormatting>
  <conditionalFormatting sqref="AL55">
    <cfRule type="expression" dxfId="138" priority="240" stopIfTrue="1">
      <formula>$G55="Premium_(kg)"</formula>
    </cfRule>
  </conditionalFormatting>
  <conditionalFormatting sqref="AQ55">
    <cfRule type="expression" dxfId="137" priority="239" stopIfTrue="1">
      <formula>$G55="Premium_(kg)"</formula>
    </cfRule>
  </conditionalFormatting>
  <conditionalFormatting sqref="R14:S15">
    <cfRule type="expression" dxfId="136" priority="212">
      <formula>$G14=MTZ</formula>
    </cfRule>
    <cfRule type="expression" dxfId="135" priority="217" stopIfTrue="1">
      <formula>$G14="Unit_(purchased_part)"</formula>
    </cfRule>
  </conditionalFormatting>
  <conditionalFormatting sqref="L14:O14 S14:S15 AA14:AB15 V14:W14 AP14:AQ14 AK14:AL14 V15 W15:W16 AF14:AG15 AL15 AK15:AK25 AQ15 AP15:AP26 AF16:AF39 L15:N15 O15:O109">
    <cfRule type="expression" dxfId="134" priority="216" stopIfTrue="1">
      <formula>$G14="Premium_(kg)"</formula>
    </cfRule>
  </conditionalFormatting>
  <conditionalFormatting sqref="BJ14:BK15">
    <cfRule type="expression" dxfId="133" priority="215" stopIfTrue="1">
      <formula>$BL14="x"</formula>
    </cfRule>
  </conditionalFormatting>
  <conditionalFormatting sqref="BK14:BK15">
    <cfRule type="expression" dxfId="132" priority="214">
      <formula>$G14="Unit_(MTZ)"</formula>
    </cfRule>
  </conditionalFormatting>
  <conditionalFormatting sqref="BH14:BK15">
    <cfRule type="expression" dxfId="131" priority="213">
      <formula>$G14="Unit_(purchased_part)"</formula>
    </cfRule>
  </conditionalFormatting>
  <conditionalFormatting sqref="Q14:Q15">
    <cfRule type="expression" dxfId="130" priority="210" stopIfTrue="1">
      <formula>$G14="Premium_(kg)"</formula>
    </cfRule>
  </conditionalFormatting>
  <conditionalFormatting sqref="Q14:Q15">
    <cfRule type="expression" dxfId="129" priority="209">
      <formula>$G14=MTZ</formula>
    </cfRule>
    <cfRule type="expression" dxfId="128" priority="211" stopIfTrue="1">
      <formula>$G14="Unit_(purchased_part)"</formula>
    </cfRule>
  </conditionalFormatting>
  <conditionalFormatting sqref="AV50 AV12:AV13 AU13 AU110:AV110 AU40:AV40 AV77:AV94 AV96 AV98 AV100 AV102 AV104 AV106 AV108">
    <cfRule type="expression" dxfId="127" priority="208" stopIfTrue="1">
      <formula>$G12="Premium_(kg)"</formula>
    </cfRule>
  </conditionalFormatting>
  <conditionalFormatting sqref="AT115">
    <cfRule type="expression" dxfId="126" priority="207" stopIfTrue="1">
      <formula>$K$115=0</formula>
    </cfRule>
  </conditionalFormatting>
  <conditionalFormatting sqref="AT114">
    <cfRule type="expression" dxfId="125" priority="206" stopIfTrue="1">
      <formula>$K$114=0</formula>
    </cfRule>
  </conditionalFormatting>
  <conditionalFormatting sqref="AU12">
    <cfRule type="expression" dxfId="124" priority="205" stopIfTrue="1">
      <formula>$G12="Premium_(kg)"</formula>
    </cfRule>
  </conditionalFormatting>
  <conditionalFormatting sqref="AV115">
    <cfRule type="expression" dxfId="123" priority="204" stopIfTrue="1">
      <formula>$K$115=0</formula>
    </cfRule>
  </conditionalFormatting>
  <conditionalFormatting sqref="AV114">
    <cfRule type="expression" dxfId="122" priority="203" stopIfTrue="1">
      <formula>$K$114=0</formula>
    </cfRule>
  </conditionalFormatting>
  <conditionalFormatting sqref="AV51:AV54">
    <cfRule type="expression" dxfId="121" priority="202" stopIfTrue="1">
      <formula>$G51="Premium_(kg)"</formula>
    </cfRule>
  </conditionalFormatting>
  <conditionalFormatting sqref="AV57">
    <cfRule type="expression" dxfId="120" priority="184" stopIfTrue="1">
      <formula>$G57="Premium_(kg)"</formula>
    </cfRule>
  </conditionalFormatting>
  <conditionalFormatting sqref="AV56">
    <cfRule type="expression" dxfId="119" priority="182" stopIfTrue="1">
      <formula>$G56="Premium_(kg)"</formula>
    </cfRule>
  </conditionalFormatting>
  <conditionalFormatting sqref="AV55">
    <cfRule type="expression" dxfId="118" priority="180" stopIfTrue="1">
      <formula>$G55="Premium_(kg)"</formula>
    </cfRule>
  </conditionalFormatting>
  <conditionalFormatting sqref="AU14:AV39">
    <cfRule type="expression" dxfId="117" priority="172" stopIfTrue="1">
      <formula>$G14="Premium_(kg)"</formula>
    </cfRule>
  </conditionalFormatting>
  <conditionalFormatting sqref="BA50 BA12:BA13 AZ13 AZ110:BA110 AZ27:BA40 BA16:BA37 BA77:BA94 BA96 BA98 BA100 BA102 BA104 BA106 BA108">
    <cfRule type="expression" dxfId="116" priority="151" stopIfTrue="1">
      <formula>$G12="Premium_(kg)"</formula>
    </cfRule>
  </conditionalFormatting>
  <conditionalFormatting sqref="AY115">
    <cfRule type="expression" dxfId="115" priority="150" stopIfTrue="1">
      <formula>$K$115=0</formula>
    </cfRule>
  </conditionalFormatting>
  <conditionalFormatting sqref="AY114">
    <cfRule type="expression" dxfId="114" priority="149" stopIfTrue="1">
      <formula>$K$114=0</formula>
    </cfRule>
  </conditionalFormatting>
  <conditionalFormatting sqref="AZ12">
    <cfRule type="expression" dxfId="113" priority="148" stopIfTrue="1">
      <formula>$G12="Premium_(kg)"</formula>
    </cfRule>
  </conditionalFormatting>
  <conditionalFormatting sqref="BA115">
    <cfRule type="expression" dxfId="112" priority="147" stopIfTrue="1">
      <formula>$K$115=0</formula>
    </cfRule>
  </conditionalFormatting>
  <conditionalFormatting sqref="BA114">
    <cfRule type="expression" dxfId="111" priority="146" stopIfTrue="1">
      <formula>$K$114=0</formula>
    </cfRule>
  </conditionalFormatting>
  <conditionalFormatting sqref="BA51:BA54">
    <cfRule type="expression" dxfId="110" priority="145" stopIfTrue="1">
      <formula>$G51="Premium_(kg)"</formula>
    </cfRule>
  </conditionalFormatting>
  <conditionalFormatting sqref="BA57">
    <cfRule type="expression" dxfId="109" priority="127" stopIfTrue="1">
      <formula>$G57="Premium_(kg)"</formula>
    </cfRule>
  </conditionalFormatting>
  <conditionalFormatting sqref="BA56">
    <cfRule type="expression" dxfId="108" priority="125" stopIfTrue="1">
      <formula>$G56="Premium_(kg)"</formula>
    </cfRule>
  </conditionalFormatting>
  <conditionalFormatting sqref="BA55">
    <cfRule type="expression" dxfId="107" priority="123" stopIfTrue="1">
      <formula>$G55="Premium_(kg)"</formula>
    </cfRule>
  </conditionalFormatting>
  <conditionalFormatting sqref="AZ14:BA14 BA15 AZ15:AZ26">
    <cfRule type="expression" dxfId="106" priority="115" stopIfTrue="1">
      <formula>$G14="Premium_(kg)"</formula>
    </cfRule>
  </conditionalFormatting>
  <conditionalFormatting sqref="BF50 BF12:BF13 BE13 BE110:BF110 BE27:BF30 BE31:BE40 BF77:BF94 BF96 BF98 BF100 BF102 BF104 BF106 BF108">
    <cfRule type="expression" dxfId="105" priority="114" stopIfTrue="1">
      <formula>$G12="Premium_(kg)"</formula>
    </cfRule>
  </conditionalFormatting>
  <conditionalFormatting sqref="BD115">
    <cfRule type="expression" dxfId="104" priority="113" stopIfTrue="1">
      <formula>$K$115=0</formula>
    </cfRule>
  </conditionalFormatting>
  <conditionalFormatting sqref="BD114">
    <cfRule type="expression" dxfId="103" priority="112" stopIfTrue="1">
      <formula>$K$114=0</formula>
    </cfRule>
  </conditionalFormatting>
  <conditionalFormatting sqref="BE12">
    <cfRule type="expression" dxfId="102" priority="111" stopIfTrue="1">
      <formula>$G12="Premium_(kg)"</formula>
    </cfRule>
  </conditionalFormatting>
  <conditionalFormatting sqref="BF115">
    <cfRule type="expression" dxfId="101" priority="110" stopIfTrue="1">
      <formula>$K$115=0</formula>
    </cfRule>
  </conditionalFormatting>
  <conditionalFormatting sqref="BF114">
    <cfRule type="expression" dxfId="100" priority="109" stopIfTrue="1">
      <formula>$K$114=0</formula>
    </cfRule>
  </conditionalFormatting>
  <conditionalFormatting sqref="BF51:BF54">
    <cfRule type="expression" dxfId="99" priority="108" stopIfTrue="1">
      <formula>$G51="Premium_(kg)"</formula>
    </cfRule>
  </conditionalFormatting>
  <conditionalFormatting sqref="BF57">
    <cfRule type="expression" dxfId="98" priority="90" stopIfTrue="1">
      <formula>$G57="Premium_(kg)"</formula>
    </cfRule>
  </conditionalFormatting>
  <conditionalFormatting sqref="BF56">
    <cfRule type="expression" dxfId="97" priority="88" stopIfTrue="1">
      <formula>$G56="Premium_(kg)"</formula>
    </cfRule>
  </conditionalFormatting>
  <conditionalFormatting sqref="BF55">
    <cfRule type="expression" dxfId="96" priority="86" stopIfTrue="1">
      <formula>$G55="Premium_(kg)"</formula>
    </cfRule>
  </conditionalFormatting>
  <conditionalFormatting sqref="BE14:BF14 BF15 BE15:BE26">
    <cfRule type="expression" dxfId="95" priority="78" stopIfTrue="1">
      <formula>$G14="Premium_(kg)"</formula>
    </cfRule>
  </conditionalFormatting>
  <conditionalFormatting sqref="Q58:S76">
    <cfRule type="expression" dxfId="94" priority="63">
      <formula>$G58=MTZ</formula>
    </cfRule>
    <cfRule type="expression" dxfId="93" priority="69" stopIfTrue="1">
      <formula>$G58="Unit_(purchased_part)"</formula>
    </cfRule>
  </conditionalFormatting>
  <conditionalFormatting sqref="L58:N76 W58:W76 S58:S76 Q58:Q76">
    <cfRule type="expression" dxfId="92" priority="68" stopIfTrue="1">
      <formula>$G58="Premium_(kg)"</formula>
    </cfRule>
  </conditionalFormatting>
  <conditionalFormatting sqref="BJ58:BK76">
    <cfRule type="expression" dxfId="91" priority="67" stopIfTrue="1">
      <formula>$BL58="x"</formula>
    </cfRule>
  </conditionalFormatting>
  <conditionalFormatting sqref="BK58:BK76">
    <cfRule type="expression" dxfId="90" priority="66" stopIfTrue="1">
      <formula>$BL58="x"</formula>
    </cfRule>
  </conditionalFormatting>
  <conditionalFormatting sqref="BK58:BK76">
    <cfRule type="expression" dxfId="89" priority="65">
      <formula>$G58="Unit_(MTZ)"</formula>
    </cfRule>
  </conditionalFormatting>
  <conditionalFormatting sqref="BH58:BK76">
    <cfRule type="expression" dxfId="88" priority="64">
      <formula>$G58="Unit_(purchased_part)"</formula>
    </cfRule>
  </conditionalFormatting>
  <conditionalFormatting sqref="AB58:AB76">
    <cfRule type="expression" dxfId="87" priority="61" stopIfTrue="1">
      <formula>$G58="Premium_(kg)"</formula>
    </cfRule>
  </conditionalFormatting>
  <conditionalFormatting sqref="AG58:AG76">
    <cfRule type="expression" dxfId="86" priority="60" stopIfTrue="1">
      <formula>$G58="Premium_(kg)"</formula>
    </cfRule>
  </conditionalFormatting>
  <conditionalFormatting sqref="AL58:AL76">
    <cfRule type="expression" dxfId="85" priority="59" stopIfTrue="1">
      <formula>$G58="Premium_(kg)"</formula>
    </cfRule>
  </conditionalFormatting>
  <conditionalFormatting sqref="AQ58:AQ76">
    <cfRule type="expression" dxfId="84" priority="58" stopIfTrue="1">
      <formula>$G58="Premium_(kg)"</formula>
    </cfRule>
  </conditionalFormatting>
  <conditionalFormatting sqref="AV58:AV76">
    <cfRule type="expression" dxfId="83" priority="52" stopIfTrue="1">
      <formula>$G58="Premium_(kg)"</formula>
    </cfRule>
  </conditionalFormatting>
  <conditionalFormatting sqref="BA58:BA76">
    <cfRule type="expression" dxfId="82" priority="50" stopIfTrue="1">
      <formula>$G58="Premium_(kg)"</formula>
    </cfRule>
  </conditionalFormatting>
  <conditionalFormatting sqref="BF58:BF76">
    <cfRule type="expression" dxfId="81" priority="48" stopIfTrue="1">
      <formula>$G58="Premium_(kg)"</formula>
    </cfRule>
  </conditionalFormatting>
  <conditionalFormatting sqref="BO50 BO12:BO13 BN13 BN110:BO110 BN40:BO40 BO77:BO94 BO96 BO98 BO100 BO102 BO104 BO106 BO108">
    <cfRule type="expression" dxfId="80" priority="46" stopIfTrue="1">
      <formula>$G12="Premium_(kg)"</formula>
    </cfRule>
  </conditionalFormatting>
  <conditionalFormatting sqref="BM115">
    <cfRule type="expression" dxfId="79" priority="45" stopIfTrue="1">
      <formula>$K$115=0</formula>
    </cfRule>
  </conditionalFormatting>
  <conditionalFormatting sqref="BM114">
    <cfRule type="expression" dxfId="78" priority="44" stopIfTrue="1">
      <formula>$K$114=0</formula>
    </cfRule>
  </conditionalFormatting>
  <conditionalFormatting sqref="BN12">
    <cfRule type="expression" dxfId="77" priority="43" stopIfTrue="1">
      <formula>$G12="Premium_(kg)"</formula>
    </cfRule>
  </conditionalFormatting>
  <conditionalFormatting sqref="BO115">
    <cfRule type="expression" dxfId="76" priority="42" stopIfTrue="1">
      <formula>$K$115=0</formula>
    </cfRule>
  </conditionalFormatting>
  <conditionalFormatting sqref="BO114">
    <cfRule type="expression" dxfId="75" priority="41" stopIfTrue="1">
      <formula>$K$114=0</formula>
    </cfRule>
  </conditionalFormatting>
  <conditionalFormatting sqref="BO51:BO54">
    <cfRule type="expression" dxfId="74" priority="40" stopIfTrue="1">
      <formula>$G51="Premium_(kg)"</formula>
    </cfRule>
  </conditionalFormatting>
  <conditionalFormatting sqref="BO57">
    <cfRule type="expression" dxfId="73" priority="31" stopIfTrue="1">
      <formula>$G57="Premium_(kg)"</formula>
    </cfRule>
  </conditionalFormatting>
  <conditionalFormatting sqref="BO56">
    <cfRule type="expression" dxfId="72" priority="29" stopIfTrue="1">
      <formula>$G56="Premium_(kg)"</formula>
    </cfRule>
  </conditionalFormatting>
  <conditionalFormatting sqref="BO55">
    <cfRule type="expression" dxfId="71" priority="27" stopIfTrue="1">
      <formula>$G55="Premium_(kg)"</formula>
    </cfRule>
  </conditionalFormatting>
  <conditionalFormatting sqref="BN14:BO39">
    <cfRule type="expression" dxfId="70" priority="25" stopIfTrue="1">
      <formula>$G14="Premium_(kg)"</formula>
    </cfRule>
  </conditionalFormatting>
  <conditionalFormatting sqref="BO58:BO76">
    <cfRule type="expression" dxfId="69" priority="24" stopIfTrue="1">
      <formula>$G58="Premium_(kg)"</formula>
    </cfRule>
  </conditionalFormatting>
  <conditionalFormatting sqref="BO95 BO97 BO99 BO101 BO103 BO105 BO107 BO109">
    <cfRule type="expression" dxfId="68" priority="12" stopIfTrue="1">
      <formula>$G95="Premium_(kg)"</formula>
    </cfRule>
  </conditionalFormatting>
  <conditionalFormatting sqref="Q95:S96">
    <cfRule type="expression" dxfId="67" priority="17">
      <formula>$G95=MTZ</formula>
    </cfRule>
    <cfRule type="expression" dxfId="66" priority="22" stopIfTrue="1">
      <formula>$G95="Unit_(purchased_part)"</formula>
    </cfRule>
  </conditionalFormatting>
  <conditionalFormatting sqref="S95:S96 Q95:Q96 AA95:AB95 AF95:AG95 AK95:AL95 AP95:AQ95 AU95 AZ95 BE95 BN95 V95:W95 V97:W97 V99:W99 V101:W101 V103:W103 V105:W105 V107:W107 W109 AA97:AB97 AA99:AB99 AA101:AB101 AA103:AB103 AA105:AB105 AA107:AB107 AB109 AF97:AG97 AF99:AG99 AF101:AG101 AF103:AG103 AF105:AG105 AF107:AG107 AF109:AG109 AK97:AL97 AK99:AL99 AK101:AL101 AK103:AL103 AK105:AL105 AK107:AL107 AK109:AL109 AP97 AP99 AP103 AP105 AP109 AQ98 AP101:AQ101 AQ104 AP107:AQ107 AU97 AU99 AU101 AU103 AU105 AU107 AU109 AZ97 AZ99 AZ101 AZ103 AZ105 AZ107 AZ109 BE97 BE99 BE101 BE103 BE105 BE107 BE109 BN97 BN99 BN101 BN103 BN105 BN107 BN109">
    <cfRule type="expression" dxfId="65" priority="21" stopIfTrue="1">
      <formula>$G95="Premium_(kg)"</formula>
    </cfRule>
  </conditionalFormatting>
  <conditionalFormatting sqref="BJ95:BK96">
    <cfRule type="expression" dxfId="64" priority="20" stopIfTrue="1">
      <formula>$BL95="x"</formula>
    </cfRule>
  </conditionalFormatting>
  <conditionalFormatting sqref="BK95:BK96">
    <cfRule type="expression" dxfId="63" priority="19">
      <formula>$G95="Unit_(MTZ)"</formula>
    </cfRule>
  </conditionalFormatting>
  <conditionalFormatting sqref="BH95:BK96">
    <cfRule type="expression" dxfId="62" priority="18">
      <formula>$G95="Unit_(purchased_part)"</formula>
    </cfRule>
  </conditionalFormatting>
  <conditionalFormatting sqref="L95:N96">
    <cfRule type="expression" dxfId="61" priority="16" stopIfTrue="1">
      <formula>$G95="Premium_(kg)"</formula>
    </cfRule>
  </conditionalFormatting>
  <conditionalFormatting sqref="AV95 AV97 AV99 AV101 AV103 AV105 AV107 AV109">
    <cfRule type="expression" dxfId="60" priority="15" stopIfTrue="1">
      <formula>$G95="Premium_(kg)"</formula>
    </cfRule>
  </conditionalFormatting>
  <conditionalFormatting sqref="BA95 BA97 BA99 BA101 BA103 BA105 BA107 BA109">
    <cfRule type="expression" dxfId="59" priority="14" stopIfTrue="1">
      <formula>$G95="Premium_(kg)"</formula>
    </cfRule>
  </conditionalFormatting>
  <conditionalFormatting sqref="BF95 BF97 BF99 BF101 BF103 BF105 BF107 BF109">
    <cfRule type="expression" dxfId="58" priority="13" stopIfTrue="1">
      <formula>$G95="Premium_(kg)"</formula>
    </cfRule>
  </conditionalFormatting>
  <conditionalFormatting sqref="Q97:S107">
    <cfRule type="expression" dxfId="57" priority="6">
      <formula>$G97=MTZ</formula>
    </cfRule>
    <cfRule type="expression" dxfId="56" priority="11" stopIfTrue="1">
      <formula>$G97="Unit_(purchased_part)"</formula>
    </cfRule>
  </conditionalFormatting>
  <conditionalFormatting sqref="S97:S107 Q97:Q107">
    <cfRule type="expression" dxfId="55" priority="10" stopIfTrue="1">
      <formula>$G97="Premium_(kg)"</formula>
    </cfRule>
  </conditionalFormatting>
  <conditionalFormatting sqref="BJ97:BK107">
    <cfRule type="expression" dxfId="54" priority="9" stopIfTrue="1">
      <formula>$BL97="x"</formula>
    </cfRule>
  </conditionalFormatting>
  <conditionalFormatting sqref="BK97:BK107">
    <cfRule type="expression" dxfId="53" priority="8">
      <formula>$G97="Unit_(MTZ)"</formula>
    </cfRule>
  </conditionalFormatting>
  <conditionalFormatting sqref="BH97:BK107">
    <cfRule type="expression" dxfId="52" priority="7">
      <formula>$G97="Unit_(purchased_part)"</formula>
    </cfRule>
  </conditionalFormatting>
  <conditionalFormatting sqref="L97:N107">
    <cfRule type="expression" dxfId="51" priority="5" stopIfTrue="1">
      <formula>$G97="Premium_(kg)"</formula>
    </cfRule>
  </conditionalFormatting>
  <dataValidations count="7">
    <dataValidation type="list" allowBlank="1" showInputMessage="1" showErrorMessage="1" sqref="H110">
      <formula1>listZulässigeAngebotswährungen</formula1>
    </dataValidation>
    <dataValidation type="list" allowBlank="1" showInputMessage="1" showErrorMessage="1" sqref="H12:H109">
      <formula1>listZulässigeBeschaffungswährungen</formula1>
    </dataValidation>
    <dataValidation type="list" allowBlank="1" showInputMessage="1" showErrorMessage="1" sqref="JR12:KE110">
      <formula1>BAUTEILKENNUNG</formula1>
    </dataValidation>
    <dataValidation type="list" allowBlank="1" showInputMessage="1" showErrorMessage="1" sqref="G12:G110">
      <formula1>listMengeneinheiten</formula1>
    </dataValidation>
    <dataValidation type="list" allowBlank="1" showInputMessage="1" showErrorMessage="1" sqref="J12:J110">
      <formula1>listAngebotsWährungen</formula1>
    </dataValidation>
    <dataValidation type="list" allowBlank="1" showInputMessage="1" showErrorMessage="1" sqref="BH12:BH110">
      <formula1>listRohstoffschlüssel</formula1>
    </dataValidation>
    <dataValidation type="custom" allowBlank="1" showInputMessage="1" showErrorMessage="1" errorTitle="Reimbursement" error="The Reimbursement is only a positive value" sqref="S13:S110">
      <formula1>S13&gt;=0</formula1>
    </dataValidation>
  </dataValidations>
  <hyperlinks>
    <hyperlink ref="U2" r:id="rId1"/>
  </hyperlinks>
  <pageMargins left="0.39370078740157483" right="0.39370078740157483" top="0.39370078740157483" bottom="0.39370078740157483" header="0.31496062992125984" footer="0.31496062992125984"/>
  <pageSetup paperSize="8" scale="47" orientation="landscape" r:id="rId2"/>
  <ignoredErrors>
    <ignoredError sqref="BH1:BK1 A1:X1 BP1:BR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03Fer">
    <tabColor theme="6" tint="0.39997558519241921"/>
    <pageSetUpPr fitToPage="1"/>
  </sheetPr>
  <dimension ref="A1:DI50"/>
  <sheetViews>
    <sheetView showGridLines="0" showZeros="0" topLeftCell="A13" zoomScale="85" zoomScaleNormal="85" workbookViewId="0">
      <selection activeCell="M21" sqref="M21"/>
    </sheetView>
  </sheetViews>
  <sheetFormatPr baseColWidth="10" defaultColWidth="11.42578125" defaultRowHeight="14.25" outlineLevelCol="1"/>
  <cols>
    <col min="1" max="1" width="1.42578125" style="119" customWidth="1"/>
    <col min="2" max="2" width="5.7109375" style="119" customWidth="1"/>
    <col min="3" max="4" width="25.7109375" style="119" customWidth="1"/>
    <col min="5" max="6" width="15.7109375" style="119" customWidth="1"/>
    <col min="7" max="7" width="5.7109375" style="119" customWidth="1"/>
    <col min="8" max="10" width="8.28515625" style="119" customWidth="1"/>
    <col min="11" max="11" width="10.7109375" style="119" customWidth="1"/>
    <col min="12" max="12" width="8.28515625" style="119" customWidth="1"/>
    <col min="13" max="16" width="10.7109375" style="119" customWidth="1"/>
    <col min="17" max="17" width="14.42578125" style="119" customWidth="1"/>
    <col min="18" max="20" width="4.5703125" style="119" customWidth="1"/>
    <col min="21" max="21" width="7.5703125" style="119" customWidth="1"/>
    <col min="22" max="22" width="4.5703125" style="119" customWidth="1"/>
    <col min="23" max="23" width="7.5703125" style="119" customWidth="1"/>
    <col min="24" max="24" width="1.42578125" style="119" customWidth="1"/>
    <col min="25" max="27" width="4.5703125" style="119" customWidth="1"/>
    <col min="28" max="28" width="7.5703125" style="119" customWidth="1"/>
    <col min="29" max="29" width="4.5703125" style="119" customWidth="1"/>
    <col min="30" max="30" width="7.5703125" style="119" customWidth="1"/>
    <col min="31" max="31" width="1.42578125" style="119" customWidth="1"/>
    <col min="32" max="34" width="4.5703125" style="119" customWidth="1"/>
    <col min="35" max="35" width="7.5703125" style="119" customWidth="1"/>
    <col min="36" max="36" width="4.5703125" style="119" customWidth="1"/>
    <col min="37" max="37" width="7.5703125" style="119" customWidth="1"/>
    <col min="38" max="38" width="1.42578125" style="119" customWidth="1"/>
    <col min="39" max="41" width="4.5703125" style="119" customWidth="1"/>
    <col min="42" max="42" width="7.5703125" style="119" customWidth="1"/>
    <col min="43" max="43" width="4.5703125" style="119" customWidth="1"/>
    <col min="44" max="44" width="7.5703125" style="119" customWidth="1"/>
    <col min="45" max="45" width="1.42578125" style="119" customWidth="1"/>
    <col min="46" max="48" width="4.5703125" style="119" customWidth="1"/>
    <col min="49" max="49" width="7.5703125" style="119" customWidth="1"/>
    <col min="50" max="50" width="4.5703125" style="119" customWidth="1"/>
    <col min="51" max="51" width="7.5703125" style="119" customWidth="1"/>
    <col min="52" max="52" width="1.42578125" style="119" customWidth="1"/>
    <col min="53" max="55" width="4.5703125" style="119" customWidth="1"/>
    <col min="56" max="56" width="7.5703125" style="119" customWidth="1"/>
    <col min="57" max="57" width="4.5703125" style="119" customWidth="1"/>
    <col min="58" max="58" width="7.5703125" style="119" customWidth="1"/>
    <col min="59" max="59" width="1.42578125" style="119" customWidth="1"/>
    <col min="60" max="62" width="4.5703125" style="119" customWidth="1"/>
    <col min="63" max="63" width="7.5703125" style="119" customWidth="1"/>
    <col min="64" max="64" width="4.5703125" style="119" customWidth="1"/>
    <col min="65" max="65" width="7.5703125" style="119" customWidth="1"/>
    <col min="66" max="66" width="1.42578125" style="119" customWidth="1"/>
    <col min="67" max="69" width="4.5703125" style="119" customWidth="1"/>
    <col min="70" max="70" width="7.5703125" style="119" customWidth="1"/>
    <col min="71" max="71" width="4.5703125" style="119" customWidth="1"/>
    <col min="72" max="72" width="7.5703125" style="119" customWidth="1"/>
    <col min="73" max="73" width="1.42578125" style="119" customWidth="1"/>
    <col min="74" max="76" width="4.5703125" style="119" hidden="1" customWidth="1" outlineLevel="1"/>
    <col min="77" max="77" width="7.5703125" style="119" hidden="1" customWidth="1" outlineLevel="1"/>
    <col min="78" max="78" width="4.5703125" style="119" hidden="1" customWidth="1" outlineLevel="1"/>
    <col min="79" max="79" width="7.5703125" style="119" hidden="1" customWidth="1" outlineLevel="1"/>
    <col min="80" max="80" width="1.42578125" style="119" hidden="1" customWidth="1" outlineLevel="1"/>
    <col min="81" max="83" width="4.5703125" style="119" hidden="1" customWidth="1" outlineLevel="1"/>
    <col min="84" max="84" width="7.5703125" style="119" hidden="1" customWidth="1" outlineLevel="1"/>
    <col min="85" max="85" width="4.5703125" style="119" hidden="1" customWidth="1" outlineLevel="1"/>
    <col min="86" max="86" width="7.5703125" style="119" hidden="1" customWidth="1" outlineLevel="1"/>
    <col min="87" max="87" width="1.42578125" style="119" hidden="1" customWidth="1" outlineLevel="1"/>
    <col min="88" max="90" width="4.5703125" style="119" hidden="1" customWidth="1" outlineLevel="1"/>
    <col min="91" max="91" width="7.5703125" style="119" hidden="1" customWidth="1" outlineLevel="1"/>
    <col min="92" max="92" width="4.5703125" style="119" hidden="1" customWidth="1" outlineLevel="1"/>
    <col min="93" max="93" width="7.5703125" style="119" hidden="1" customWidth="1" outlineLevel="1"/>
    <col min="94" max="94" width="1.42578125" style="119" hidden="1" customWidth="1" outlineLevel="1"/>
    <col min="95" max="97" width="4.5703125" style="119" hidden="1" customWidth="1" outlineLevel="1"/>
    <col min="98" max="98" width="7.5703125" style="119" hidden="1" customWidth="1" outlineLevel="1"/>
    <col min="99" max="99" width="4.5703125" style="119" hidden="1" customWidth="1" outlineLevel="1"/>
    <col min="100" max="100" width="7.5703125" style="119" hidden="1" customWidth="1" outlineLevel="1"/>
    <col min="101" max="101" width="1.42578125" style="119" hidden="1" customWidth="1" outlineLevel="1"/>
    <col min="102" max="104" width="4.5703125" style="119" hidden="1" customWidth="1" outlineLevel="1"/>
    <col min="105" max="105" width="7.5703125" style="119" hidden="1" customWidth="1" outlineLevel="1"/>
    <col min="106" max="106" width="4.5703125" style="119" hidden="1" customWidth="1" outlineLevel="1"/>
    <col min="107" max="107" width="7.5703125" style="119" hidden="1" customWidth="1" outlineLevel="1"/>
    <col min="108" max="108" width="4.5703125" style="119" customWidth="1" collapsed="1"/>
    <col min="109" max="110" width="4.5703125" style="119" customWidth="1"/>
    <col min="111" max="111" width="7.5703125" style="119" customWidth="1"/>
    <col min="112" max="112" width="4.5703125" style="119" customWidth="1"/>
    <col min="113" max="113" width="7.5703125" style="119" customWidth="1"/>
    <col min="114" max="114" width="11.42578125" style="119" customWidth="1"/>
    <col min="115" max="16384" width="11.42578125" style="119"/>
  </cols>
  <sheetData>
    <row r="1" spans="1:113" s="257" customFormat="1" ht="7.5" customHeight="1" thickBot="1">
      <c r="A1" s="257">
        <v>2</v>
      </c>
      <c r="B1" s="257">
        <v>5</v>
      </c>
      <c r="C1" s="257">
        <v>12</v>
      </c>
      <c r="D1" s="257">
        <v>25</v>
      </c>
      <c r="E1" s="257">
        <v>15</v>
      </c>
      <c r="F1" s="257">
        <v>15</v>
      </c>
      <c r="G1" s="257">
        <v>5</v>
      </c>
      <c r="H1" s="257">
        <v>7.5</v>
      </c>
      <c r="I1" s="257">
        <v>7.5</v>
      </c>
      <c r="J1" s="257">
        <v>7.5</v>
      </c>
      <c r="K1" s="257">
        <v>10</v>
      </c>
      <c r="L1" s="257">
        <v>7.5</v>
      </c>
      <c r="M1" s="257">
        <v>10</v>
      </c>
      <c r="O1" s="257">
        <v>10</v>
      </c>
      <c r="P1" s="257">
        <v>10</v>
      </c>
      <c r="Q1" s="257">
        <v>10</v>
      </c>
      <c r="R1" s="257">
        <v>5</v>
      </c>
      <c r="S1" s="257">
        <v>7.5</v>
      </c>
      <c r="T1" s="257">
        <v>5</v>
      </c>
      <c r="U1" s="257">
        <v>10</v>
      </c>
      <c r="V1" s="257">
        <v>7.5</v>
      </c>
      <c r="W1" s="257">
        <v>10</v>
      </c>
      <c r="X1" s="257">
        <v>2</v>
      </c>
      <c r="Y1" s="257">
        <v>5</v>
      </c>
      <c r="Z1" s="257">
        <v>7.5</v>
      </c>
      <c r="AA1" s="257">
        <v>5</v>
      </c>
      <c r="AB1" s="257">
        <v>10</v>
      </c>
      <c r="AC1" s="257">
        <v>7.5</v>
      </c>
      <c r="AD1" s="257">
        <v>10</v>
      </c>
      <c r="AE1" s="257">
        <v>2</v>
      </c>
      <c r="AF1" s="257">
        <v>5</v>
      </c>
      <c r="AG1" s="257">
        <v>7.5</v>
      </c>
      <c r="AH1" s="257">
        <v>5</v>
      </c>
      <c r="AI1" s="257">
        <v>10</v>
      </c>
      <c r="AJ1" s="257">
        <v>7.5</v>
      </c>
      <c r="AK1" s="257">
        <v>10</v>
      </c>
      <c r="AL1" s="257">
        <v>2</v>
      </c>
      <c r="AM1" s="257">
        <v>5</v>
      </c>
      <c r="AN1" s="257">
        <v>7.5</v>
      </c>
      <c r="AO1" s="257">
        <v>5</v>
      </c>
      <c r="AP1" s="257">
        <v>10</v>
      </c>
      <c r="AQ1" s="257">
        <v>7.5</v>
      </c>
      <c r="AR1" s="257">
        <v>10</v>
      </c>
      <c r="AS1" s="257">
        <v>2</v>
      </c>
      <c r="AT1" s="257">
        <v>5</v>
      </c>
      <c r="AU1" s="257">
        <v>7.5</v>
      </c>
      <c r="AV1" s="257">
        <v>5</v>
      </c>
      <c r="AW1" s="257">
        <v>10</v>
      </c>
      <c r="AX1" s="257">
        <v>7.5</v>
      </c>
      <c r="AY1" s="257">
        <v>10</v>
      </c>
      <c r="AZ1" s="257">
        <v>2</v>
      </c>
      <c r="BA1" s="257">
        <v>5</v>
      </c>
      <c r="BB1" s="257">
        <v>7.5</v>
      </c>
      <c r="BC1" s="257">
        <v>5</v>
      </c>
      <c r="BD1" s="257">
        <v>10</v>
      </c>
      <c r="BE1" s="257">
        <v>7.5</v>
      </c>
      <c r="BF1" s="257">
        <v>10</v>
      </c>
      <c r="BG1" s="257">
        <v>2</v>
      </c>
      <c r="BH1" s="257">
        <v>5</v>
      </c>
      <c r="BI1" s="257">
        <v>7.5</v>
      </c>
      <c r="BJ1" s="257">
        <v>5</v>
      </c>
      <c r="BK1" s="257">
        <v>10</v>
      </c>
      <c r="BL1" s="257">
        <v>7.5</v>
      </c>
      <c r="BM1" s="257">
        <v>10</v>
      </c>
      <c r="BN1" s="257">
        <v>2</v>
      </c>
      <c r="BO1" s="257">
        <v>5</v>
      </c>
      <c r="BP1" s="257">
        <v>7.5</v>
      </c>
      <c r="BQ1" s="257">
        <v>5</v>
      </c>
      <c r="BR1" s="257">
        <v>10</v>
      </c>
      <c r="BS1" s="257">
        <v>7.5</v>
      </c>
      <c r="BT1" s="257">
        <v>10</v>
      </c>
      <c r="BU1" s="257">
        <v>2</v>
      </c>
      <c r="BV1" s="257">
        <v>5</v>
      </c>
      <c r="BW1" s="257">
        <v>7.5</v>
      </c>
      <c r="BX1" s="257">
        <v>5</v>
      </c>
      <c r="BY1" s="257">
        <v>10</v>
      </c>
      <c r="BZ1" s="257">
        <v>7.5</v>
      </c>
      <c r="CA1" s="257">
        <v>10</v>
      </c>
      <c r="CB1" s="257">
        <v>2</v>
      </c>
      <c r="CC1" s="257">
        <v>5</v>
      </c>
      <c r="CD1" s="257">
        <v>7.5</v>
      </c>
      <c r="CE1" s="257">
        <v>5</v>
      </c>
      <c r="CF1" s="257">
        <v>10</v>
      </c>
      <c r="CG1" s="257">
        <v>7.5</v>
      </c>
      <c r="CH1" s="257">
        <v>10</v>
      </c>
      <c r="CI1" s="257">
        <v>2</v>
      </c>
      <c r="CJ1" s="257">
        <v>5</v>
      </c>
      <c r="CK1" s="257">
        <v>7.5</v>
      </c>
      <c r="CL1" s="257">
        <v>5</v>
      </c>
      <c r="CM1" s="257">
        <v>10</v>
      </c>
      <c r="CN1" s="257">
        <v>7.5</v>
      </c>
      <c r="CO1" s="257">
        <v>10</v>
      </c>
      <c r="CP1" s="257">
        <v>2</v>
      </c>
      <c r="CQ1" s="257">
        <v>5</v>
      </c>
      <c r="CR1" s="257">
        <v>7.5</v>
      </c>
      <c r="CS1" s="257">
        <v>5</v>
      </c>
      <c r="CT1" s="257">
        <v>10</v>
      </c>
      <c r="CU1" s="257">
        <v>7.5</v>
      </c>
      <c r="CV1" s="257">
        <v>10</v>
      </c>
      <c r="CW1" s="257">
        <v>2</v>
      </c>
      <c r="CX1" s="257">
        <v>5</v>
      </c>
      <c r="CY1" s="257">
        <v>7.5</v>
      </c>
      <c r="CZ1" s="257">
        <v>5</v>
      </c>
      <c r="DA1" s="257">
        <v>10</v>
      </c>
      <c r="DB1" s="257">
        <v>7.5</v>
      </c>
      <c r="DC1" s="257">
        <v>10</v>
      </c>
      <c r="DD1" s="257">
        <v>5</v>
      </c>
      <c r="DE1" s="257">
        <v>7.5</v>
      </c>
      <c r="DF1" s="257">
        <v>5</v>
      </c>
      <c r="DG1" s="257">
        <v>10</v>
      </c>
      <c r="DH1" s="257">
        <v>7.5</v>
      </c>
      <c r="DI1" s="257">
        <v>10</v>
      </c>
    </row>
    <row r="2" spans="1:113" s="294" customFormat="1" ht="26.25" customHeight="1">
      <c r="B2" s="67" t="s">
        <v>0</v>
      </c>
      <c r="C2" s="67"/>
      <c r="D2" s="68"/>
      <c r="E2" s="68"/>
      <c r="F2" s="67" t="s">
        <v>64</v>
      </c>
      <c r="G2" s="68"/>
      <c r="H2" s="295"/>
      <c r="I2" s="68"/>
      <c r="J2" s="68"/>
      <c r="K2" s="68"/>
      <c r="L2" s="68"/>
      <c r="M2" s="68"/>
      <c r="N2" s="68"/>
      <c r="O2" s="71" t="s">
        <v>2</v>
      </c>
      <c r="P2" s="68"/>
      <c r="Q2" s="68"/>
      <c r="R2" s="68"/>
      <c r="S2" s="71"/>
      <c r="T2" s="578" t="s">
        <v>5141</v>
      </c>
      <c r="U2" s="68"/>
      <c r="V2" s="68"/>
      <c r="W2" s="69"/>
      <c r="Y2" s="773"/>
      <c r="Z2" s="71"/>
      <c r="AA2" s="578"/>
      <c r="AB2" s="68"/>
      <c r="AC2" s="68"/>
      <c r="AD2" s="69"/>
      <c r="AF2" s="773"/>
      <c r="AG2" s="71"/>
      <c r="AH2" s="578"/>
      <c r="AI2" s="68"/>
      <c r="AJ2" s="68"/>
      <c r="AK2" s="69"/>
      <c r="AM2" s="773"/>
      <c r="AN2" s="71"/>
      <c r="AO2" s="578"/>
      <c r="AP2" s="68"/>
      <c r="AQ2" s="68"/>
      <c r="AR2" s="69"/>
      <c r="AT2" s="773"/>
      <c r="AU2" s="71"/>
      <c r="AV2" s="578"/>
      <c r="AW2" s="68"/>
      <c r="AX2" s="68"/>
      <c r="AY2" s="69"/>
      <c r="BA2" s="773"/>
      <c r="BB2" s="71"/>
      <c r="BC2" s="578"/>
      <c r="BD2" s="68"/>
      <c r="BE2" s="68"/>
      <c r="BF2" s="69"/>
      <c r="BH2" s="773"/>
      <c r="BI2" s="71"/>
      <c r="BJ2" s="578"/>
      <c r="BK2" s="68"/>
      <c r="BL2" s="68"/>
      <c r="BM2" s="69"/>
      <c r="BO2" s="773"/>
      <c r="BP2" s="71"/>
      <c r="BQ2" s="578"/>
      <c r="BR2" s="68"/>
      <c r="BS2" s="68"/>
      <c r="BT2" s="69"/>
      <c r="BV2" s="773"/>
      <c r="BW2" s="71"/>
      <c r="BX2" s="578"/>
      <c r="BY2" s="68"/>
      <c r="BZ2" s="68"/>
      <c r="CA2" s="69"/>
      <c r="CC2" s="773"/>
      <c r="CD2" s="71"/>
      <c r="CE2" s="578"/>
      <c r="CF2" s="68"/>
      <c r="CG2" s="68"/>
      <c r="CH2" s="69"/>
      <c r="CJ2" s="773"/>
      <c r="CK2" s="71"/>
      <c r="CL2" s="578"/>
      <c r="CM2" s="68"/>
      <c r="CN2" s="68"/>
      <c r="CO2" s="69"/>
      <c r="CQ2" s="773"/>
      <c r="CR2" s="71"/>
      <c r="CS2" s="578"/>
      <c r="CT2" s="68"/>
      <c r="CU2" s="68"/>
      <c r="CV2" s="69"/>
      <c r="CX2" s="773"/>
      <c r="CY2" s="71"/>
      <c r="CZ2" s="578"/>
      <c r="DA2" s="68"/>
      <c r="DB2" s="68"/>
      <c r="DC2" s="69"/>
      <c r="DD2" s="773"/>
      <c r="DE2" s="71"/>
      <c r="DF2" s="578"/>
      <c r="DG2" s="68"/>
      <c r="DH2" s="68"/>
      <c r="DI2" s="69"/>
    </row>
    <row r="3" spans="1:113" s="294" customFormat="1" ht="18">
      <c r="B3" s="72" t="s">
        <v>3</v>
      </c>
      <c r="C3" s="72"/>
      <c r="D3" s="73"/>
      <c r="E3" s="73"/>
      <c r="F3" s="100" t="s">
        <v>91</v>
      </c>
      <c r="G3" s="73"/>
      <c r="I3" s="75"/>
      <c r="J3" s="75"/>
      <c r="K3" s="75"/>
      <c r="L3" s="75"/>
      <c r="M3" s="75"/>
      <c r="N3" s="75"/>
      <c r="O3" s="74" t="s">
        <v>5150</v>
      </c>
      <c r="Q3" s="75"/>
      <c r="R3" s="75"/>
      <c r="S3" s="76"/>
      <c r="T3" s="75"/>
      <c r="U3" s="75"/>
      <c r="V3" s="75"/>
      <c r="W3" s="77"/>
      <c r="Y3" s="774"/>
      <c r="Z3" s="76"/>
      <c r="AA3" s="75"/>
      <c r="AB3" s="75"/>
      <c r="AC3" s="75"/>
      <c r="AD3" s="77"/>
      <c r="AF3" s="774"/>
      <c r="AG3" s="76"/>
      <c r="AH3" s="75"/>
      <c r="AI3" s="75"/>
      <c r="AJ3" s="75"/>
      <c r="AK3" s="77"/>
      <c r="AM3" s="774"/>
      <c r="AN3" s="76"/>
      <c r="AO3" s="75"/>
      <c r="AP3" s="75"/>
      <c r="AQ3" s="75"/>
      <c r="AR3" s="77"/>
      <c r="AT3" s="774"/>
      <c r="AU3" s="76"/>
      <c r="AV3" s="75"/>
      <c r="AW3" s="75"/>
      <c r="AX3" s="75"/>
      <c r="AY3" s="77"/>
      <c r="BA3" s="774"/>
      <c r="BB3" s="76"/>
      <c r="BC3" s="75"/>
      <c r="BD3" s="75"/>
      <c r="BE3" s="75"/>
      <c r="BF3" s="77"/>
      <c r="BH3" s="774"/>
      <c r="BI3" s="76"/>
      <c r="BJ3" s="75"/>
      <c r="BK3" s="75"/>
      <c r="BL3" s="75"/>
      <c r="BM3" s="77"/>
      <c r="BO3" s="774"/>
      <c r="BP3" s="76"/>
      <c r="BQ3" s="75"/>
      <c r="BR3" s="75"/>
      <c r="BS3" s="75"/>
      <c r="BT3" s="77"/>
      <c r="BV3" s="774"/>
      <c r="BW3" s="76"/>
      <c r="BX3" s="75"/>
      <c r="BY3" s="75"/>
      <c r="BZ3" s="75"/>
      <c r="CA3" s="77"/>
      <c r="CC3" s="774"/>
      <c r="CD3" s="76"/>
      <c r="CE3" s="75"/>
      <c r="CF3" s="75"/>
      <c r="CG3" s="75"/>
      <c r="CH3" s="77"/>
      <c r="CJ3" s="774"/>
      <c r="CK3" s="76"/>
      <c r="CL3" s="75"/>
      <c r="CM3" s="75"/>
      <c r="CN3" s="75"/>
      <c r="CO3" s="77"/>
      <c r="CQ3" s="774"/>
      <c r="CR3" s="76"/>
      <c r="CS3" s="75"/>
      <c r="CT3" s="75"/>
      <c r="CU3" s="75"/>
      <c r="CV3" s="77"/>
      <c r="CX3" s="774"/>
      <c r="CY3" s="76"/>
      <c r="CZ3" s="75"/>
      <c r="DA3" s="75"/>
      <c r="DB3" s="75"/>
      <c r="DC3" s="77"/>
      <c r="DD3" s="774"/>
      <c r="DE3" s="76"/>
      <c r="DF3" s="75"/>
      <c r="DG3" s="75"/>
      <c r="DH3" s="75"/>
      <c r="DI3" s="77"/>
    </row>
    <row r="4" spans="1:113" s="294" customFormat="1" ht="15" thickBot="1">
      <c r="B4" s="932" t="str">
        <f>Summary!B4</f>
        <v>QAF Version 8.4_01_01 © BMW AG</v>
      </c>
      <c r="C4" s="964"/>
      <c r="D4" s="79"/>
      <c r="E4" s="79"/>
      <c r="F4" s="101"/>
      <c r="G4" s="79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1"/>
      <c r="Y4" s="762"/>
      <c r="Z4" s="80"/>
      <c r="AA4" s="80"/>
      <c r="AB4" s="80"/>
      <c r="AC4" s="80"/>
      <c r="AD4" s="81"/>
      <c r="AF4" s="762"/>
      <c r="AG4" s="80"/>
      <c r="AH4" s="80"/>
      <c r="AI4" s="80"/>
      <c r="AJ4" s="80"/>
      <c r="AK4" s="81"/>
      <c r="AM4" s="762"/>
      <c r="AN4" s="80"/>
      <c r="AO4" s="80"/>
      <c r="AP4" s="80"/>
      <c r="AQ4" s="80"/>
      <c r="AR4" s="81"/>
      <c r="AT4" s="762"/>
      <c r="AU4" s="80"/>
      <c r="AV4" s="80"/>
      <c r="AW4" s="80"/>
      <c r="AX4" s="80"/>
      <c r="AY4" s="81"/>
      <c r="BA4" s="762"/>
      <c r="BB4" s="80"/>
      <c r="BC4" s="80"/>
      <c r="BD4" s="80"/>
      <c r="BE4" s="80"/>
      <c r="BF4" s="81"/>
      <c r="BH4" s="762"/>
      <c r="BI4" s="80"/>
      <c r="BJ4" s="80"/>
      <c r="BK4" s="80"/>
      <c r="BL4" s="80"/>
      <c r="BM4" s="81"/>
      <c r="BO4" s="762"/>
      <c r="BP4" s="80"/>
      <c r="BQ4" s="80"/>
      <c r="BR4" s="80"/>
      <c r="BS4" s="80"/>
      <c r="BT4" s="81"/>
      <c r="BV4" s="762"/>
      <c r="BW4" s="80"/>
      <c r="BX4" s="80"/>
      <c r="BY4" s="80"/>
      <c r="BZ4" s="80"/>
      <c r="CA4" s="81"/>
      <c r="CC4" s="762"/>
      <c r="CD4" s="80"/>
      <c r="CE4" s="80"/>
      <c r="CF4" s="80"/>
      <c r="CG4" s="80"/>
      <c r="CH4" s="81"/>
      <c r="CJ4" s="762"/>
      <c r="CK4" s="80"/>
      <c r="CL4" s="80"/>
      <c r="CM4" s="80"/>
      <c r="CN4" s="80"/>
      <c r="CO4" s="81"/>
      <c r="CQ4" s="762"/>
      <c r="CR4" s="80"/>
      <c r="CS4" s="80"/>
      <c r="CT4" s="80"/>
      <c r="CU4" s="80"/>
      <c r="CV4" s="81"/>
      <c r="CX4" s="762"/>
      <c r="CY4" s="80"/>
      <c r="CZ4" s="80"/>
      <c r="DA4" s="80"/>
      <c r="DB4" s="80"/>
      <c r="DC4" s="81"/>
      <c r="DD4" s="762"/>
      <c r="DE4" s="80"/>
      <c r="DF4" s="80"/>
      <c r="DG4" s="80"/>
      <c r="DH4" s="80"/>
      <c r="DI4" s="81"/>
    </row>
    <row r="5" spans="1:113" s="294" customFormat="1" ht="16.5" customHeight="1">
      <c r="B5" s="180" t="s">
        <v>66</v>
      </c>
      <c r="C5" s="180"/>
      <c r="D5" s="965">
        <f>Summary!$C5</f>
        <v>0</v>
      </c>
      <c r="E5" s="966"/>
      <c r="F5" s="180" t="s">
        <v>92</v>
      </c>
      <c r="G5" s="83"/>
      <c r="H5" s="83"/>
      <c r="I5" s="934" t="str">
        <f>Summary!$I5</f>
        <v>Grupo Antolin</v>
      </c>
      <c r="J5" s="935"/>
      <c r="K5" s="935"/>
      <c r="L5" s="935"/>
      <c r="M5" s="935"/>
      <c r="N5" s="935"/>
      <c r="O5" s="935"/>
      <c r="P5" s="84" t="s">
        <v>7</v>
      </c>
      <c r="Q5" s="97"/>
      <c r="R5" s="954" t="s">
        <v>5194</v>
      </c>
      <c r="S5" s="955"/>
      <c r="T5" s="955"/>
      <c r="U5" s="955"/>
      <c r="V5" s="955"/>
      <c r="W5" s="956"/>
      <c r="Y5" s="954" t="s">
        <v>5194</v>
      </c>
      <c r="Z5" s="955"/>
      <c r="AA5" s="955"/>
      <c r="AB5" s="955"/>
      <c r="AC5" s="955"/>
      <c r="AD5" s="956"/>
      <c r="AF5" s="954" t="s">
        <v>5194</v>
      </c>
      <c r="AG5" s="955"/>
      <c r="AH5" s="955"/>
      <c r="AI5" s="955"/>
      <c r="AJ5" s="955"/>
      <c r="AK5" s="956"/>
      <c r="AM5" s="954" t="s">
        <v>5194</v>
      </c>
      <c r="AN5" s="955"/>
      <c r="AO5" s="955"/>
      <c r="AP5" s="955"/>
      <c r="AQ5" s="955"/>
      <c r="AR5" s="956"/>
      <c r="AT5" s="954" t="s">
        <v>5194</v>
      </c>
      <c r="AU5" s="955"/>
      <c r="AV5" s="955"/>
      <c r="AW5" s="955"/>
      <c r="AX5" s="955"/>
      <c r="AY5" s="956"/>
      <c r="BA5" s="954" t="s">
        <v>5194</v>
      </c>
      <c r="BB5" s="955"/>
      <c r="BC5" s="955"/>
      <c r="BD5" s="955"/>
      <c r="BE5" s="955"/>
      <c r="BF5" s="956"/>
      <c r="BH5" s="954" t="s">
        <v>5194</v>
      </c>
      <c r="BI5" s="955"/>
      <c r="BJ5" s="955"/>
      <c r="BK5" s="955"/>
      <c r="BL5" s="955"/>
      <c r="BM5" s="956"/>
      <c r="BO5" s="954" t="s">
        <v>5194</v>
      </c>
      <c r="BP5" s="955"/>
      <c r="BQ5" s="955"/>
      <c r="BR5" s="955"/>
      <c r="BS5" s="955"/>
      <c r="BT5" s="956"/>
      <c r="BV5" s="957" t="s">
        <v>5174</v>
      </c>
      <c r="BW5" s="958"/>
      <c r="BX5" s="958"/>
      <c r="BY5" s="958"/>
      <c r="BZ5" s="958"/>
      <c r="CA5" s="959"/>
      <c r="CC5" s="957" t="s">
        <v>5174</v>
      </c>
      <c r="CD5" s="958"/>
      <c r="CE5" s="958"/>
      <c r="CF5" s="958"/>
      <c r="CG5" s="958"/>
      <c r="CH5" s="959"/>
      <c r="CJ5" s="957" t="s">
        <v>5174</v>
      </c>
      <c r="CK5" s="958"/>
      <c r="CL5" s="958"/>
      <c r="CM5" s="958"/>
      <c r="CN5" s="958"/>
      <c r="CO5" s="959"/>
      <c r="CQ5" s="957" t="s">
        <v>5174</v>
      </c>
      <c r="CR5" s="958"/>
      <c r="CS5" s="958"/>
      <c r="CT5" s="958"/>
      <c r="CU5" s="958"/>
      <c r="CV5" s="959"/>
      <c r="CX5" s="957" t="s">
        <v>5174</v>
      </c>
      <c r="CY5" s="958"/>
      <c r="CZ5" s="958"/>
      <c r="DA5" s="958"/>
      <c r="DB5" s="958"/>
      <c r="DC5" s="959"/>
      <c r="DD5" s="954" t="s">
        <v>5194</v>
      </c>
      <c r="DE5" s="955"/>
      <c r="DF5" s="955"/>
      <c r="DG5" s="955"/>
      <c r="DH5" s="955"/>
      <c r="DI5" s="956"/>
    </row>
    <row r="6" spans="1:113" s="294" customFormat="1" ht="17.100000000000001" customHeight="1">
      <c r="B6" s="85" t="s">
        <v>8</v>
      </c>
      <c r="C6" s="85"/>
      <c r="D6" s="937">
        <f>HYPERLINK(CONCATENATE("mailto:",Summary!C6),Summary!C6)</f>
        <v>0</v>
      </c>
      <c r="E6" s="967"/>
      <c r="F6" s="181" t="s">
        <v>4908</v>
      </c>
      <c r="G6" s="87"/>
      <c r="H6" s="87"/>
      <c r="I6" s="940">
        <f>Summary!$I6</f>
        <v>15671810</v>
      </c>
      <c r="J6" s="938"/>
      <c r="K6" s="938"/>
      <c r="L6" s="938"/>
      <c r="M6" s="938"/>
      <c r="N6" s="938"/>
      <c r="O6" s="938"/>
      <c r="P6" s="87" t="s">
        <v>10</v>
      </c>
      <c r="Q6" s="182"/>
      <c r="R6" s="945" t="s">
        <v>5151</v>
      </c>
      <c r="S6" s="946"/>
      <c r="T6" s="946"/>
      <c r="U6" s="946"/>
      <c r="V6" s="946"/>
      <c r="W6" s="947"/>
      <c r="Y6" s="945" t="s">
        <v>5151</v>
      </c>
      <c r="Z6" s="946"/>
      <c r="AA6" s="946"/>
      <c r="AB6" s="946"/>
      <c r="AC6" s="946"/>
      <c r="AD6" s="947"/>
      <c r="AF6" s="945" t="s">
        <v>5151</v>
      </c>
      <c r="AG6" s="946"/>
      <c r="AH6" s="946"/>
      <c r="AI6" s="946"/>
      <c r="AJ6" s="946"/>
      <c r="AK6" s="947"/>
      <c r="AM6" s="948" t="s">
        <v>5151</v>
      </c>
      <c r="AN6" s="949"/>
      <c r="AO6" s="949"/>
      <c r="AP6" s="949"/>
      <c r="AQ6" s="949"/>
      <c r="AR6" s="950"/>
      <c r="AT6" s="948" t="s">
        <v>5151</v>
      </c>
      <c r="AU6" s="949"/>
      <c r="AV6" s="949"/>
      <c r="AW6" s="949"/>
      <c r="AX6" s="949"/>
      <c r="AY6" s="950"/>
      <c r="BA6" s="948" t="s">
        <v>5151</v>
      </c>
      <c r="BB6" s="949"/>
      <c r="BC6" s="949"/>
      <c r="BD6" s="949"/>
      <c r="BE6" s="949"/>
      <c r="BF6" s="950"/>
      <c r="BH6" s="926" t="s">
        <v>736</v>
      </c>
      <c r="BI6" s="927"/>
      <c r="BJ6" s="927"/>
      <c r="BK6" s="927"/>
      <c r="BL6" s="927"/>
      <c r="BM6" s="928"/>
      <c r="BO6" s="926" t="s">
        <v>736</v>
      </c>
      <c r="BP6" s="927"/>
      <c r="BQ6" s="927"/>
      <c r="BR6" s="927"/>
      <c r="BS6" s="927"/>
      <c r="BT6" s="928"/>
      <c r="BV6" s="948" t="s">
        <v>736</v>
      </c>
      <c r="BW6" s="949"/>
      <c r="BX6" s="949"/>
      <c r="BY6" s="949"/>
      <c r="BZ6" s="949"/>
      <c r="CA6" s="950"/>
      <c r="CC6" s="960" t="s">
        <v>5151</v>
      </c>
      <c r="CD6" s="961"/>
      <c r="CE6" s="961"/>
      <c r="CF6" s="961"/>
      <c r="CG6" s="961"/>
      <c r="CH6" s="962"/>
      <c r="CJ6" s="948" t="s">
        <v>736</v>
      </c>
      <c r="CK6" s="949"/>
      <c r="CL6" s="949"/>
      <c r="CM6" s="949"/>
      <c r="CN6" s="949"/>
      <c r="CO6" s="950"/>
      <c r="CQ6" s="960" t="s">
        <v>5151</v>
      </c>
      <c r="CR6" s="961"/>
      <c r="CS6" s="961"/>
      <c r="CT6" s="961"/>
      <c r="CU6" s="961"/>
      <c r="CV6" s="962"/>
      <c r="CX6" s="948" t="s">
        <v>736</v>
      </c>
      <c r="CY6" s="949"/>
      <c r="CZ6" s="949"/>
      <c r="DA6" s="949"/>
      <c r="DB6" s="949"/>
      <c r="DC6" s="950"/>
      <c r="DD6" s="926" t="s">
        <v>736</v>
      </c>
      <c r="DE6" s="927"/>
      <c r="DF6" s="927"/>
      <c r="DG6" s="927"/>
      <c r="DH6" s="927"/>
      <c r="DI6" s="928"/>
    </row>
    <row r="7" spans="1:113" s="294" customFormat="1" ht="17.100000000000001" customHeight="1">
      <c r="B7" s="85" t="s">
        <v>11</v>
      </c>
      <c r="C7" s="85"/>
      <c r="D7" s="940">
        <f>Summary!$C7</f>
        <v>0</v>
      </c>
      <c r="E7" s="967"/>
      <c r="F7" s="181" t="s">
        <v>12</v>
      </c>
      <c r="G7" s="87"/>
      <c r="H7" s="87"/>
      <c r="I7" s="940" t="str">
        <f>Summary!$I7</f>
        <v>G06</v>
      </c>
      <c r="J7" s="938"/>
      <c r="K7" s="938"/>
      <c r="L7" s="938"/>
      <c r="M7" s="938"/>
      <c r="N7" s="938"/>
      <c r="O7" s="938"/>
      <c r="P7" s="87" t="s">
        <v>4915</v>
      </c>
      <c r="Q7" s="182"/>
      <c r="R7" s="929" t="s">
        <v>4596</v>
      </c>
      <c r="S7" s="930"/>
      <c r="T7" s="930"/>
      <c r="U7" s="930"/>
      <c r="V7" s="930"/>
      <c r="W7" s="931"/>
      <c r="Y7" s="929" t="s">
        <v>4596</v>
      </c>
      <c r="Z7" s="930"/>
      <c r="AA7" s="930"/>
      <c r="AB7" s="930"/>
      <c r="AC7" s="930"/>
      <c r="AD7" s="931"/>
      <c r="AF7" s="929" t="s">
        <v>4596</v>
      </c>
      <c r="AG7" s="930"/>
      <c r="AH7" s="930"/>
      <c r="AI7" s="930"/>
      <c r="AJ7" s="930"/>
      <c r="AK7" s="931"/>
      <c r="AM7" s="929" t="s">
        <v>3621</v>
      </c>
      <c r="AN7" s="930"/>
      <c r="AO7" s="930"/>
      <c r="AP7" s="930"/>
      <c r="AQ7" s="930"/>
      <c r="AR7" s="931"/>
      <c r="AT7" s="929" t="s">
        <v>3621</v>
      </c>
      <c r="AU7" s="930"/>
      <c r="AV7" s="930"/>
      <c r="AW7" s="930"/>
      <c r="AX7" s="930"/>
      <c r="AY7" s="931"/>
      <c r="BA7" s="929" t="s">
        <v>3621</v>
      </c>
      <c r="BB7" s="930"/>
      <c r="BC7" s="930"/>
      <c r="BD7" s="930"/>
      <c r="BE7" s="930"/>
      <c r="BF7" s="931"/>
      <c r="BH7" s="929" t="s">
        <v>3621</v>
      </c>
      <c r="BI7" s="930"/>
      <c r="BJ7" s="930"/>
      <c r="BK7" s="930"/>
      <c r="BL7" s="930"/>
      <c r="BM7" s="931"/>
      <c r="BO7" s="929" t="s">
        <v>3621</v>
      </c>
      <c r="BP7" s="930"/>
      <c r="BQ7" s="930"/>
      <c r="BR7" s="930"/>
      <c r="BS7" s="930"/>
      <c r="BT7" s="931"/>
      <c r="BV7" s="929" t="s">
        <v>5173</v>
      </c>
      <c r="BW7" s="930"/>
      <c r="BX7" s="930"/>
      <c r="BY7" s="930"/>
      <c r="BZ7" s="930"/>
      <c r="CA7" s="931"/>
      <c r="CC7" s="929" t="s">
        <v>5175</v>
      </c>
      <c r="CD7" s="930"/>
      <c r="CE7" s="930"/>
      <c r="CF7" s="930"/>
      <c r="CG7" s="930"/>
      <c r="CH7" s="931"/>
      <c r="CJ7" s="929" t="s">
        <v>5175</v>
      </c>
      <c r="CK7" s="930"/>
      <c r="CL7" s="930"/>
      <c r="CM7" s="930"/>
      <c r="CN7" s="930"/>
      <c r="CO7" s="931"/>
      <c r="CQ7" s="929" t="s">
        <v>5176</v>
      </c>
      <c r="CR7" s="930"/>
      <c r="CS7" s="930"/>
      <c r="CT7" s="930"/>
      <c r="CU7" s="930"/>
      <c r="CV7" s="931"/>
      <c r="CX7" s="929" t="s">
        <v>5176</v>
      </c>
      <c r="CY7" s="930"/>
      <c r="CZ7" s="930"/>
      <c r="DA7" s="930"/>
      <c r="DB7" s="930"/>
      <c r="DC7" s="931"/>
      <c r="DD7" s="929" t="s">
        <v>3621</v>
      </c>
      <c r="DE7" s="930"/>
      <c r="DF7" s="930"/>
      <c r="DG7" s="930"/>
      <c r="DH7" s="930"/>
      <c r="DI7" s="931"/>
    </row>
    <row r="8" spans="1:113" s="294" customFormat="1" ht="17.100000000000001" customHeight="1" thickBot="1">
      <c r="B8" s="88" t="s">
        <v>14</v>
      </c>
      <c r="C8" s="88"/>
      <c r="D8" s="941">
        <f>Summary!$C8</f>
        <v>43686</v>
      </c>
      <c r="E8" s="968"/>
      <c r="F8" s="183" t="s">
        <v>4909</v>
      </c>
      <c r="G8" s="90"/>
      <c r="H8" s="90"/>
      <c r="I8" s="963">
        <f>Summary!$I8</f>
        <v>0</v>
      </c>
      <c r="J8" s="942"/>
      <c r="K8" s="942"/>
      <c r="L8" s="942"/>
      <c r="M8" s="942"/>
      <c r="N8" s="942"/>
      <c r="O8" s="942"/>
      <c r="P8" s="90" t="s">
        <v>16</v>
      </c>
      <c r="Q8" s="184"/>
      <c r="R8" s="951" t="s">
        <v>5191</v>
      </c>
      <c r="S8" s="952"/>
      <c r="T8" s="952"/>
      <c r="U8" s="952"/>
      <c r="V8" s="952"/>
      <c r="W8" s="953"/>
      <c r="Y8" s="951" t="s">
        <v>5192</v>
      </c>
      <c r="Z8" s="952"/>
      <c r="AA8" s="952"/>
      <c r="AB8" s="952"/>
      <c r="AC8" s="952"/>
      <c r="AD8" s="953"/>
      <c r="AF8" s="951" t="s">
        <v>5197</v>
      </c>
      <c r="AG8" s="952"/>
      <c r="AH8" s="952"/>
      <c r="AI8" s="952"/>
      <c r="AJ8" s="952"/>
      <c r="AK8" s="953"/>
      <c r="AM8" s="951" t="s">
        <v>5191</v>
      </c>
      <c r="AN8" s="952"/>
      <c r="AO8" s="952"/>
      <c r="AP8" s="952"/>
      <c r="AQ8" s="952"/>
      <c r="AR8" s="953"/>
      <c r="AT8" s="951" t="s">
        <v>5192</v>
      </c>
      <c r="AU8" s="952"/>
      <c r="AV8" s="952"/>
      <c r="AW8" s="952"/>
      <c r="AX8" s="952"/>
      <c r="AY8" s="953"/>
      <c r="BA8" s="951" t="s">
        <v>5197</v>
      </c>
      <c r="BB8" s="952"/>
      <c r="BC8" s="952"/>
      <c r="BD8" s="952"/>
      <c r="BE8" s="952"/>
      <c r="BF8" s="953"/>
      <c r="BH8" s="951" t="s">
        <v>5191</v>
      </c>
      <c r="BI8" s="952"/>
      <c r="BJ8" s="952"/>
      <c r="BK8" s="952"/>
      <c r="BL8" s="952"/>
      <c r="BM8" s="953"/>
      <c r="BO8" s="951" t="s">
        <v>5192</v>
      </c>
      <c r="BP8" s="952"/>
      <c r="BQ8" s="952"/>
      <c r="BR8" s="952"/>
      <c r="BS8" s="952"/>
      <c r="BT8" s="953"/>
      <c r="BV8" s="951" t="s">
        <v>5172</v>
      </c>
      <c r="BW8" s="952"/>
      <c r="BX8" s="952"/>
      <c r="BY8" s="952"/>
      <c r="BZ8" s="952"/>
      <c r="CA8" s="953"/>
      <c r="CC8" s="951" t="s">
        <v>5172</v>
      </c>
      <c r="CD8" s="952"/>
      <c r="CE8" s="952"/>
      <c r="CF8" s="952"/>
      <c r="CG8" s="952"/>
      <c r="CH8" s="953"/>
      <c r="CJ8" s="951" t="s">
        <v>5172</v>
      </c>
      <c r="CK8" s="952"/>
      <c r="CL8" s="952"/>
      <c r="CM8" s="952"/>
      <c r="CN8" s="952"/>
      <c r="CO8" s="953"/>
      <c r="CQ8" s="951" t="s">
        <v>5172</v>
      </c>
      <c r="CR8" s="952"/>
      <c r="CS8" s="952"/>
      <c r="CT8" s="952"/>
      <c r="CU8" s="952"/>
      <c r="CV8" s="953"/>
      <c r="CX8" s="951" t="s">
        <v>5172</v>
      </c>
      <c r="CY8" s="952"/>
      <c r="CZ8" s="952"/>
      <c r="DA8" s="952"/>
      <c r="DB8" s="952"/>
      <c r="DC8" s="953"/>
      <c r="DD8" s="951" t="s">
        <v>5197</v>
      </c>
      <c r="DE8" s="952"/>
      <c r="DF8" s="952"/>
      <c r="DG8" s="952"/>
      <c r="DH8" s="952"/>
      <c r="DI8" s="953"/>
    </row>
    <row r="9" spans="1:113" s="294" customFormat="1" ht="12" customHeight="1" thickBot="1">
      <c r="A9" s="119"/>
      <c r="B9" s="119"/>
      <c r="C9" s="119"/>
      <c r="D9" s="258"/>
      <c r="E9" s="258"/>
      <c r="F9" s="259"/>
      <c r="G9" s="259"/>
      <c r="H9" s="259"/>
      <c r="I9" s="259"/>
      <c r="J9" s="259"/>
      <c r="K9" s="259"/>
      <c r="L9" s="259"/>
      <c r="M9" s="260"/>
      <c r="N9" s="260"/>
      <c r="O9" s="261"/>
      <c r="P9" s="261"/>
      <c r="Q9" s="261"/>
      <c r="R9" s="261"/>
      <c r="S9" s="261"/>
      <c r="T9" s="261"/>
      <c r="U9" s="261"/>
      <c r="V9" s="261"/>
      <c r="Y9" s="261"/>
      <c r="Z9" s="261"/>
      <c r="AA9" s="261"/>
      <c r="AB9" s="261"/>
      <c r="AC9" s="261"/>
      <c r="AF9" s="261"/>
      <c r="AG9" s="261"/>
      <c r="AH9" s="261"/>
      <c r="AI9" s="261"/>
      <c r="AJ9" s="261"/>
      <c r="AM9" s="261"/>
      <c r="AN9" s="261"/>
      <c r="AO9" s="261"/>
      <c r="AP9" s="261"/>
      <c r="AQ9" s="261"/>
      <c r="AT9" s="261"/>
      <c r="AU9" s="261"/>
      <c r="AV9" s="261"/>
      <c r="AW9" s="261"/>
      <c r="AX9" s="261"/>
      <c r="BA9" s="261"/>
      <c r="BB9" s="261"/>
      <c r="BC9" s="261"/>
      <c r="BD9" s="261"/>
      <c r="BE9" s="261"/>
      <c r="BH9" s="261"/>
      <c r="BI9" s="261"/>
      <c r="BJ9" s="261"/>
      <c r="BK9" s="261"/>
      <c r="BL9" s="261"/>
      <c r="BO9" s="261"/>
      <c r="BP9" s="261"/>
      <c r="BQ9" s="261"/>
      <c r="BR9" s="261"/>
      <c r="BS9" s="261"/>
      <c r="BV9" s="261"/>
      <c r="BW9" s="261"/>
      <c r="BX9" s="261"/>
      <c r="BY9" s="261"/>
      <c r="BZ9" s="261"/>
      <c r="CC9" s="261"/>
      <c r="CD9" s="261"/>
      <c r="CE9" s="261"/>
      <c r="CF9" s="261"/>
      <c r="CG9" s="261"/>
      <c r="CJ9" s="261"/>
      <c r="CK9" s="261"/>
      <c r="CL9" s="261"/>
      <c r="CM9" s="261"/>
      <c r="CN9" s="261"/>
      <c r="CQ9" s="261"/>
      <c r="CR9" s="261"/>
      <c r="CS9" s="261"/>
      <c r="CT9" s="261"/>
      <c r="CU9" s="261"/>
      <c r="CX9" s="261"/>
      <c r="CY9" s="261"/>
      <c r="CZ9" s="261"/>
      <c r="DA9" s="261"/>
      <c r="DB9" s="261"/>
      <c r="DD9" s="261"/>
      <c r="DE9" s="261"/>
      <c r="DF9" s="261"/>
      <c r="DG9" s="261"/>
      <c r="DH9" s="261"/>
    </row>
    <row r="10" spans="1:113" s="128" customFormat="1" ht="15" customHeight="1" thickBot="1">
      <c r="B10" s="125"/>
      <c r="C10" s="126"/>
      <c r="D10" s="126" t="s">
        <v>68</v>
      </c>
      <c r="E10" s="262"/>
      <c r="F10" s="95"/>
      <c r="G10" s="93"/>
      <c r="H10" s="93"/>
      <c r="I10" s="93"/>
      <c r="J10" s="93"/>
      <c r="K10" s="187" t="s">
        <v>93</v>
      </c>
      <c r="L10" s="94"/>
      <c r="M10" s="91"/>
      <c r="N10" s="91"/>
      <c r="O10" s="94"/>
      <c r="P10" s="94"/>
      <c r="Q10" s="94"/>
      <c r="R10" s="263"/>
      <c r="S10" s="187" t="s">
        <v>94</v>
      </c>
      <c r="T10" s="187"/>
      <c r="U10" s="124"/>
      <c r="V10" s="124"/>
      <c r="W10" s="264"/>
      <c r="X10" s="265"/>
      <c r="Y10" s="263"/>
      <c r="Z10" s="187" t="s">
        <v>94</v>
      </c>
      <c r="AA10" s="187"/>
      <c r="AB10" s="124"/>
      <c r="AC10" s="124"/>
      <c r="AD10" s="264"/>
      <c r="AE10" s="265"/>
      <c r="AF10" s="263"/>
      <c r="AG10" s="187" t="s">
        <v>94</v>
      </c>
      <c r="AH10" s="187"/>
      <c r="AI10" s="124"/>
      <c r="AJ10" s="124"/>
      <c r="AK10" s="264"/>
      <c r="AL10" s="265"/>
      <c r="AM10" s="263"/>
      <c r="AN10" s="187" t="s">
        <v>94</v>
      </c>
      <c r="AO10" s="187"/>
      <c r="AP10" s="124"/>
      <c r="AQ10" s="124"/>
      <c r="AR10" s="264"/>
      <c r="AS10" s="265"/>
      <c r="AT10" s="263"/>
      <c r="AU10" s="187" t="s">
        <v>94</v>
      </c>
      <c r="AV10" s="187"/>
      <c r="AW10" s="124"/>
      <c r="AX10" s="124"/>
      <c r="AY10" s="264"/>
      <c r="AZ10" s="265"/>
      <c r="BA10" s="263"/>
      <c r="BB10" s="187" t="s">
        <v>94</v>
      </c>
      <c r="BC10" s="187"/>
      <c r="BD10" s="124"/>
      <c r="BE10" s="124"/>
      <c r="BF10" s="264"/>
      <c r="BG10" s="265"/>
      <c r="BH10" s="263"/>
      <c r="BI10" s="187" t="s">
        <v>94</v>
      </c>
      <c r="BJ10" s="187"/>
      <c r="BK10" s="124"/>
      <c r="BL10" s="124"/>
      <c r="BM10" s="264"/>
      <c r="BN10" s="265"/>
      <c r="BO10" s="263"/>
      <c r="BP10" s="187" t="s">
        <v>94</v>
      </c>
      <c r="BQ10" s="187"/>
      <c r="BR10" s="124"/>
      <c r="BS10" s="124"/>
      <c r="BT10" s="264"/>
      <c r="BU10" s="265"/>
      <c r="BV10" s="263"/>
      <c r="BW10" s="187" t="s">
        <v>94</v>
      </c>
      <c r="BX10" s="187"/>
      <c r="BY10" s="124"/>
      <c r="BZ10" s="124"/>
      <c r="CA10" s="264"/>
      <c r="CB10" s="265"/>
      <c r="CC10" s="263"/>
      <c r="CD10" s="187" t="s">
        <v>94</v>
      </c>
      <c r="CE10" s="187"/>
      <c r="CF10" s="124"/>
      <c r="CG10" s="124"/>
      <c r="CH10" s="264"/>
      <c r="CI10" s="265"/>
      <c r="CJ10" s="263"/>
      <c r="CK10" s="187" t="s">
        <v>94</v>
      </c>
      <c r="CL10" s="187"/>
      <c r="CM10" s="124"/>
      <c r="CN10" s="124"/>
      <c r="CO10" s="264"/>
      <c r="CP10" s="265"/>
      <c r="CQ10" s="263"/>
      <c r="CR10" s="187" t="s">
        <v>94</v>
      </c>
      <c r="CS10" s="187"/>
      <c r="CT10" s="124"/>
      <c r="CU10" s="124"/>
      <c r="CV10" s="264"/>
      <c r="CW10" s="265"/>
      <c r="CX10" s="263"/>
      <c r="CY10" s="187" t="s">
        <v>94</v>
      </c>
      <c r="CZ10" s="187"/>
      <c r="DA10" s="124"/>
      <c r="DB10" s="124"/>
      <c r="DC10" s="264"/>
      <c r="DD10" s="263"/>
      <c r="DE10" s="187" t="s">
        <v>94</v>
      </c>
      <c r="DF10" s="187"/>
      <c r="DG10" s="124"/>
      <c r="DH10" s="124"/>
      <c r="DI10" s="264"/>
    </row>
    <row r="11" spans="1:113" s="140" customFormat="1" ht="156.75" customHeight="1" thickBot="1">
      <c r="B11" s="130" t="s">
        <v>95</v>
      </c>
      <c r="C11" s="131" t="s">
        <v>71</v>
      </c>
      <c r="D11" s="132" t="s">
        <v>96</v>
      </c>
      <c r="E11" s="138" t="s">
        <v>97</v>
      </c>
      <c r="F11" s="135" t="s">
        <v>98</v>
      </c>
      <c r="G11" s="266" t="s">
        <v>4913</v>
      </c>
      <c r="H11" s="745" t="s">
        <v>99</v>
      </c>
      <c r="I11" s="746" t="s">
        <v>100</v>
      </c>
      <c r="J11" s="747" t="s">
        <v>101</v>
      </c>
      <c r="K11" s="190" t="s">
        <v>5147</v>
      </c>
      <c r="L11" s="190" t="s">
        <v>5148</v>
      </c>
      <c r="M11" s="748" t="s">
        <v>102</v>
      </c>
      <c r="N11" s="748" t="s">
        <v>103</v>
      </c>
      <c r="O11" s="267" t="s">
        <v>104</v>
      </c>
      <c r="P11" s="267" t="s">
        <v>4968</v>
      </c>
      <c r="Q11" s="268" t="s">
        <v>4969</v>
      </c>
      <c r="R11" s="139" t="s">
        <v>4914</v>
      </c>
      <c r="S11" s="132" t="s">
        <v>105</v>
      </c>
      <c r="T11" s="133" t="s">
        <v>78</v>
      </c>
      <c r="U11" s="136" t="s">
        <v>4970</v>
      </c>
      <c r="V11" s="139" t="s">
        <v>4972</v>
      </c>
      <c r="W11" s="269" t="s">
        <v>4971</v>
      </c>
      <c r="Y11" s="139" t="s">
        <v>4914</v>
      </c>
      <c r="Z11" s="132" t="s">
        <v>105</v>
      </c>
      <c r="AA11" s="133" t="s">
        <v>78</v>
      </c>
      <c r="AB11" s="136" t="s">
        <v>4970</v>
      </c>
      <c r="AC11" s="139" t="s">
        <v>4972</v>
      </c>
      <c r="AD11" s="269" t="s">
        <v>4971</v>
      </c>
      <c r="AF11" s="139" t="s">
        <v>4914</v>
      </c>
      <c r="AG11" s="132" t="s">
        <v>105</v>
      </c>
      <c r="AH11" s="133" t="s">
        <v>78</v>
      </c>
      <c r="AI11" s="136" t="s">
        <v>4970</v>
      </c>
      <c r="AJ11" s="139" t="s">
        <v>4972</v>
      </c>
      <c r="AK11" s="269" t="s">
        <v>4971</v>
      </c>
      <c r="AM11" s="139" t="s">
        <v>4914</v>
      </c>
      <c r="AN11" s="132" t="s">
        <v>105</v>
      </c>
      <c r="AO11" s="133" t="s">
        <v>78</v>
      </c>
      <c r="AP11" s="136" t="s">
        <v>4970</v>
      </c>
      <c r="AQ11" s="139" t="s">
        <v>4972</v>
      </c>
      <c r="AR11" s="269" t="s">
        <v>4971</v>
      </c>
      <c r="AT11" s="139" t="s">
        <v>4914</v>
      </c>
      <c r="AU11" s="132" t="s">
        <v>105</v>
      </c>
      <c r="AV11" s="133" t="s">
        <v>78</v>
      </c>
      <c r="AW11" s="136" t="s">
        <v>4970</v>
      </c>
      <c r="AX11" s="139" t="s">
        <v>4972</v>
      </c>
      <c r="AY11" s="269" t="s">
        <v>4971</v>
      </c>
      <c r="BA11" s="139" t="s">
        <v>4914</v>
      </c>
      <c r="BB11" s="132" t="s">
        <v>105</v>
      </c>
      <c r="BC11" s="133" t="s">
        <v>78</v>
      </c>
      <c r="BD11" s="136" t="s">
        <v>4970</v>
      </c>
      <c r="BE11" s="139" t="s">
        <v>4972</v>
      </c>
      <c r="BF11" s="269" t="s">
        <v>4971</v>
      </c>
      <c r="BH11" s="139" t="s">
        <v>4914</v>
      </c>
      <c r="BI11" s="132" t="s">
        <v>105</v>
      </c>
      <c r="BJ11" s="133" t="s">
        <v>78</v>
      </c>
      <c r="BK11" s="136" t="s">
        <v>4970</v>
      </c>
      <c r="BL11" s="139" t="s">
        <v>4972</v>
      </c>
      <c r="BM11" s="269" t="s">
        <v>4971</v>
      </c>
      <c r="BO11" s="139" t="s">
        <v>4914</v>
      </c>
      <c r="BP11" s="132" t="s">
        <v>105</v>
      </c>
      <c r="BQ11" s="133" t="s">
        <v>78</v>
      </c>
      <c r="BR11" s="136" t="s">
        <v>4970</v>
      </c>
      <c r="BS11" s="139" t="s">
        <v>4972</v>
      </c>
      <c r="BT11" s="269" t="s">
        <v>4971</v>
      </c>
      <c r="BV11" s="139" t="s">
        <v>4914</v>
      </c>
      <c r="BW11" s="132" t="s">
        <v>105</v>
      </c>
      <c r="BX11" s="133" t="s">
        <v>78</v>
      </c>
      <c r="BY11" s="136" t="s">
        <v>4970</v>
      </c>
      <c r="BZ11" s="139" t="s">
        <v>4972</v>
      </c>
      <c r="CA11" s="269" t="s">
        <v>4971</v>
      </c>
      <c r="CC11" s="139" t="s">
        <v>4914</v>
      </c>
      <c r="CD11" s="132" t="s">
        <v>105</v>
      </c>
      <c r="CE11" s="133" t="s">
        <v>78</v>
      </c>
      <c r="CF11" s="136" t="s">
        <v>4970</v>
      </c>
      <c r="CG11" s="139" t="s">
        <v>4972</v>
      </c>
      <c r="CH11" s="269" t="s">
        <v>4971</v>
      </c>
      <c r="CJ11" s="139" t="s">
        <v>4914</v>
      </c>
      <c r="CK11" s="132" t="s">
        <v>105</v>
      </c>
      <c r="CL11" s="133" t="s">
        <v>78</v>
      </c>
      <c r="CM11" s="136" t="s">
        <v>4970</v>
      </c>
      <c r="CN11" s="139" t="s">
        <v>4972</v>
      </c>
      <c r="CO11" s="269" t="s">
        <v>4971</v>
      </c>
      <c r="CQ11" s="139" t="s">
        <v>4914</v>
      </c>
      <c r="CR11" s="132" t="s">
        <v>105</v>
      </c>
      <c r="CS11" s="133" t="s">
        <v>78</v>
      </c>
      <c r="CT11" s="136" t="s">
        <v>4970</v>
      </c>
      <c r="CU11" s="139" t="s">
        <v>4972</v>
      </c>
      <c r="CV11" s="269" t="s">
        <v>4971</v>
      </c>
      <c r="CX11" s="139" t="s">
        <v>4914</v>
      </c>
      <c r="CY11" s="132" t="s">
        <v>105</v>
      </c>
      <c r="CZ11" s="133" t="s">
        <v>78</v>
      </c>
      <c r="DA11" s="136" t="s">
        <v>4970</v>
      </c>
      <c r="DB11" s="139" t="s">
        <v>4972</v>
      </c>
      <c r="DC11" s="269" t="s">
        <v>4971</v>
      </c>
      <c r="DD11" s="139" t="s">
        <v>4914</v>
      </c>
      <c r="DE11" s="132" t="s">
        <v>105</v>
      </c>
      <c r="DF11" s="133" t="s">
        <v>78</v>
      </c>
      <c r="DG11" s="136" t="s">
        <v>4970</v>
      </c>
      <c r="DH11" s="139" t="s">
        <v>4972</v>
      </c>
      <c r="DI11" s="269" t="s">
        <v>4971</v>
      </c>
    </row>
    <row r="12" spans="1:113" s="143" customFormat="1" ht="26.1" hidden="1" customHeight="1">
      <c r="A12" s="141"/>
      <c r="B12" s="395"/>
      <c r="C12" s="440"/>
      <c r="D12" s="406"/>
      <c r="E12" s="440"/>
      <c r="F12" s="395"/>
      <c r="G12" s="362"/>
      <c r="H12" s="406"/>
      <c r="I12" s="406"/>
      <c r="J12" s="381"/>
      <c r="K12" s="381"/>
      <c r="L12" s="471"/>
      <c r="M12" s="442"/>
      <c r="N12" s="441"/>
      <c r="O12" s="378">
        <f>IF(I12&gt;0, ((J12*K12*(1+L12) + M12)*H12/I12/3600)+N12, 0)</f>
        <v>0</v>
      </c>
      <c r="P12" s="445"/>
      <c r="Q12" s="340">
        <f t="shared" ref="Q12:Q44" si="0">IF(I12&gt;0,((J12*K12*(1+L12) + M12+ P12)*H12/I12/3600)+N12, 0)</f>
        <v>0</v>
      </c>
      <c r="R12" s="347"/>
      <c r="S12" s="349"/>
      <c r="T12" s="382"/>
      <c r="U12" s="340">
        <f>Q12*S12*T12</f>
        <v>0</v>
      </c>
      <c r="V12" s="353"/>
      <c r="W12" s="340">
        <f>U12*(1/(1-V12)-1)</f>
        <v>0</v>
      </c>
      <c r="Y12" s="347"/>
      <c r="Z12" s="349"/>
      <c r="AA12" s="382"/>
      <c r="AB12" s="340">
        <f>DI12*Z12*AA12</f>
        <v>0</v>
      </c>
      <c r="AC12" s="353"/>
      <c r="AD12" s="340">
        <f>AB12*(1/(1-AC12)-1)</f>
        <v>0</v>
      </c>
      <c r="AF12" s="347"/>
      <c r="AG12" s="349"/>
      <c r="AH12" s="382"/>
      <c r="AI12" s="340">
        <f>DP12*AG12*AH12</f>
        <v>0</v>
      </c>
      <c r="AJ12" s="353"/>
      <c r="AK12" s="340">
        <f>AI12*(1/(1-AJ12)-1)</f>
        <v>0</v>
      </c>
      <c r="AM12" s="347"/>
      <c r="AN12" s="349"/>
      <c r="AO12" s="382"/>
      <c r="AP12" s="340">
        <f>DW12*AN12*AO12</f>
        <v>0</v>
      </c>
      <c r="AQ12" s="353"/>
      <c r="AR12" s="340">
        <f>AP12*(1/(1-AQ12)-1)</f>
        <v>0</v>
      </c>
      <c r="AT12" s="347"/>
      <c r="AU12" s="349"/>
      <c r="AV12" s="382"/>
      <c r="AW12" s="340">
        <f>ED12*AU12*AV12</f>
        <v>0</v>
      </c>
      <c r="AX12" s="353"/>
      <c r="AY12" s="340">
        <f>AW12*(1/(1-AX12)-1)</f>
        <v>0</v>
      </c>
      <c r="BA12" s="347"/>
      <c r="BB12" s="349"/>
      <c r="BC12" s="382"/>
      <c r="BD12" s="340">
        <f>EK12*BB12*BC12</f>
        <v>0</v>
      </c>
      <c r="BE12" s="353"/>
      <c r="BF12" s="340">
        <f>BD12*(1/(1-BE12)-1)</f>
        <v>0</v>
      </c>
      <c r="BH12" s="347"/>
      <c r="BI12" s="349"/>
      <c r="BJ12" s="382"/>
      <c r="BK12" s="340">
        <f>ER12*BI12*BJ12</f>
        <v>0</v>
      </c>
      <c r="BL12" s="353"/>
      <c r="BM12" s="340">
        <f>BK12*(1/(1-BL12)-1)</f>
        <v>0</v>
      </c>
      <c r="BO12" s="347"/>
      <c r="BP12" s="349"/>
      <c r="BQ12" s="382"/>
      <c r="BR12" s="340">
        <f>EY12*BP12*BQ12</f>
        <v>0</v>
      </c>
      <c r="BS12" s="353"/>
      <c r="BT12" s="340">
        <f>BR12*(1/(1-BS12)-1)</f>
        <v>0</v>
      </c>
      <c r="BV12" s="347"/>
      <c r="BW12" s="349"/>
      <c r="BX12" s="382"/>
      <c r="BY12" s="340">
        <f>EK12*BW12*BX12</f>
        <v>0</v>
      </c>
      <c r="BZ12" s="353"/>
      <c r="CA12" s="340">
        <f>BY12*(1/(1-BZ12)-1)</f>
        <v>0</v>
      </c>
      <c r="CC12" s="347"/>
      <c r="CD12" s="349"/>
      <c r="CE12" s="382"/>
      <c r="CF12" s="340">
        <f>ER12*CD12*CE12</f>
        <v>0</v>
      </c>
      <c r="CG12" s="353"/>
      <c r="CH12" s="340">
        <f>CF12*(1/(1-CG12)-1)</f>
        <v>0</v>
      </c>
      <c r="CJ12" s="347"/>
      <c r="CK12" s="349"/>
      <c r="CL12" s="382"/>
      <c r="CM12" s="340">
        <f>EY12*CK12*CL12</f>
        <v>0</v>
      </c>
      <c r="CN12" s="353"/>
      <c r="CO12" s="340">
        <f>CM12*(1/(1-CN12)-1)</f>
        <v>0</v>
      </c>
      <c r="CQ12" s="347"/>
      <c r="CR12" s="349"/>
      <c r="CS12" s="382"/>
      <c r="CT12" s="340">
        <f>FF12*CR12*CS12</f>
        <v>0</v>
      </c>
      <c r="CU12" s="353"/>
      <c r="CV12" s="340">
        <f>CT12*(1/(1-CU12)-1)</f>
        <v>0</v>
      </c>
      <c r="CX12" s="347"/>
      <c r="CY12" s="349"/>
      <c r="CZ12" s="382"/>
      <c r="DA12" s="340">
        <f>FM12*CY12*CZ12</f>
        <v>0</v>
      </c>
      <c r="DB12" s="353"/>
      <c r="DC12" s="340">
        <f>DA12*(1/(1-DB12)-1)</f>
        <v>0</v>
      </c>
      <c r="DD12" s="347"/>
      <c r="DE12" s="349"/>
      <c r="DF12" s="382"/>
      <c r="DG12" s="340">
        <f>GN12*DE12*DF12</f>
        <v>0</v>
      </c>
      <c r="DH12" s="353"/>
      <c r="DI12" s="340">
        <f>DG12*(1/(1-DH12)-1)</f>
        <v>0</v>
      </c>
    </row>
    <row r="13" spans="1:113" s="143" customFormat="1" ht="26.1" customHeight="1">
      <c r="B13" s="197"/>
      <c r="C13" s="368" t="s">
        <v>5152</v>
      </c>
      <c r="D13" s="368" t="s">
        <v>5166</v>
      </c>
      <c r="E13" s="369"/>
      <c r="F13" s="383" t="s">
        <v>5323</v>
      </c>
      <c r="G13" s="566" t="s">
        <v>164</v>
      </c>
      <c r="H13" s="754">
        <v>6.2074999999999996</v>
      </c>
      <c r="I13" s="564">
        <v>1</v>
      </c>
      <c r="J13" s="565">
        <v>3</v>
      </c>
      <c r="K13" s="565">
        <v>25.48</v>
      </c>
      <c r="L13" s="567"/>
      <c r="M13" s="568">
        <v>24.93</v>
      </c>
      <c r="N13" s="568"/>
      <c r="O13" s="379">
        <f>IF(I13&gt;0, ((J13*K13*(1+L13) + M13)*H13/I13/3600)+N13, 0)</f>
        <v>0.17479285416666668</v>
      </c>
      <c r="P13" s="387">
        <v>38.21</v>
      </c>
      <c r="Q13" s="343">
        <f>IF(I13&gt;0,((J13*K13*(1+L13) + M13+ P13)*H13/I13/3600)+N13, 0)</f>
        <v>0.24067856944444446</v>
      </c>
      <c r="R13" s="570" t="s">
        <v>164</v>
      </c>
      <c r="S13" s="569">
        <v>1</v>
      </c>
      <c r="T13" s="571">
        <v>1</v>
      </c>
      <c r="U13" s="343">
        <f>$Q13*S13*T13</f>
        <v>0.24067856944444446</v>
      </c>
      <c r="V13" s="354">
        <v>1.4999999999999999E-2</v>
      </c>
      <c r="W13" s="343">
        <f>U13*(1/(1-V13)-1)</f>
        <v>3.6651558798646206E-3</v>
      </c>
      <c r="Y13" s="570" t="s">
        <v>164</v>
      </c>
      <c r="Z13" s="575">
        <v>1</v>
      </c>
      <c r="AA13" s="571">
        <v>1</v>
      </c>
      <c r="AB13" s="343">
        <f>$Q13*Z13*AA13</f>
        <v>0.24067856944444446</v>
      </c>
      <c r="AC13" s="354">
        <v>1.4999999999999999E-2</v>
      </c>
      <c r="AD13" s="343">
        <f>AB13*(1/(1-AC13)-1)</f>
        <v>3.6651558798646206E-3</v>
      </c>
      <c r="AF13" s="570" t="s">
        <v>164</v>
      </c>
      <c r="AG13" s="575">
        <v>1</v>
      </c>
      <c r="AH13" s="571">
        <v>1</v>
      </c>
      <c r="AI13" s="343">
        <f>$Q13*AG13*AH13</f>
        <v>0.24067856944444446</v>
      </c>
      <c r="AJ13" s="354">
        <v>1.4999999999999999E-2</v>
      </c>
      <c r="AK13" s="343">
        <f>AI13*(1/(1-AJ13)-1)</f>
        <v>3.6651558798646206E-3</v>
      </c>
      <c r="AM13" s="570" t="s">
        <v>164</v>
      </c>
      <c r="AN13" s="575">
        <v>1</v>
      </c>
      <c r="AO13" s="571">
        <v>1</v>
      </c>
      <c r="AP13" s="343">
        <f>$Q13*AN13*AO13</f>
        <v>0.24067856944444446</v>
      </c>
      <c r="AQ13" s="354">
        <v>1.4999999999999999E-2</v>
      </c>
      <c r="AR13" s="343">
        <f>AP13*(1/(1-AQ13)-1)</f>
        <v>3.6651558798646206E-3</v>
      </c>
      <c r="AT13" s="570" t="s">
        <v>164</v>
      </c>
      <c r="AU13" s="575">
        <v>1</v>
      </c>
      <c r="AV13" s="571">
        <v>1</v>
      </c>
      <c r="AW13" s="343">
        <f>$Q13*AU13*AV13</f>
        <v>0.24067856944444446</v>
      </c>
      <c r="AX13" s="354">
        <v>1.4999999999999999E-2</v>
      </c>
      <c r="AY13" s="343">
        <f>AW13*(1/(1-AX13)-1)</f>
        <v>3.6651558798646206E-3</v>
      </c>
      <c r="BA13" s="570" t="s">
        <v>164</v>
      </c>
      <c r="BB13" s="575">
        <v>1</v>
      </c>
      <c r="BC13" s="571">
        <v>1</v>
      </c>
      <c r="BD13" s="343">
        <f>$Q13*BB13*BC13</f>
        <v>0.24067856944444446</v>
      </c>
      <c r="BE13" s="354">
        <v>0.1</v>
      </c>
      <c r="BF13" s="343">
        <f>BD13*(1/(1-BE13)-1)</f>
        <v>2.6742063271604954E-2</v>
      </c>
      <c r="BH13" s="570" t="s">
        <v>164</v>
      </c>
      <c r="BI13" s="575">
        <v>1</v>
      </c>
      <c r="BJ13" s="571">
        <v>1</v>
      </c>
      <c r="BK13" s="343">
        <f>$Q13*BI13*BJ13</f>
        <v>0.24067856944444446</v>
      </c>
      <c r="BL13" s="354">
        <v>1.4999999999999999E-2</v>
      </c>
      <c r="BM13" s="343">
        <f>BK13*(1/(1-BL13)-1)</f>
        <v>3.6651558798646206E-3</v>
      </c>
      <c r="BO13" s="570" t="s">
        <v>164</v>
      </c>
      <c r="BP13" s="575">
        <v>1</v>
      </c>
      <c r="BQ13" s="571">
        <v>1</v>
      </c>
      <c r="BR13" s="343">
        <f>$Q13*BP13*BQ13</f>
        <v>0.24067856944444446</v>
      </c>
      <c r="BS13" s="354">
        <v>1.4999999999999999E-2</v>
      </c>
      <c r="BT13" s="343">
        <f>BR13*(1/(1-BS13)-1)</f>
        <v>3.6651558798646206E-3</v>
      </c>
      <c r="BV13" s="570"/>
      <c r="BW13" s="575"/>
      <c r="BX13" s="571"/>
      <c r="BY13" s="343"/>
      <c r="BZ13" s="354"/>
      <c r="CA13" s="343"/>
      <c r="CC13" s="570"/>
      <c r="CD13" s="575"/>
      <c r="CE13" s="571"/>
      <c r="CF13" s="343"/>
      <c r="CG13" s="354"/>
      <c r="CH13" s="343"/>
      <c r="CJ13" s="570"/>
      <c r="CK13" s="575"/>
      <c r="CL13" s="571"/>
      <c r="CM13" s="343"/>
      <c r="CN13" s="354"/>
      <c r="CO13" s="343"/>
      <c r="CQ13" s="570"/>
      <c r="CR13" s="575"/>
      <c r="CS13" s="571"/>
      <c r="CT13" s="343"/>
      <c r="CU13" s="354"/>
      <c r="CV13" s="343"/>
      <c r="CX13" s="570"/>
      <c r="CY13" s="575"/>
      <c r="CZ13" s="571"/>
      <c r="DA13" s="343"/>
      <c r="DB13" s="354"/>
      <c r="DC13" s="343"/>
      <c r="DD13" s="570" t="s">
        <v>164</v>
      </c>
      <c r="DE13" s="575">
        <v>1</v>
      </c>
      <c r="DF13" s="571">
        <v>1</v>
      </c>
      <c r="DG13" s="343">
        <f>$Q13*DE13*DF13</f>
        <v>0.24067856944444446</v>
      </c>
      <c r="DH13" s="354">
        <v>0.1</v>
      </c>
      <c r="DI13" s="343">
        <f>DG13*(1/(1-DH13)-1)</f>
        <v>2.6742063271604954E-2</v>
      </c>
    </row>
    <row r="14" spans="1:113" s="143" customFormat="1" ht="26.1" customHeight="1">
      <c r="B14" s="197"/>
      <c r="C14" s="368" t="s">
        <v>5152</v>
      </c>
      <c r="D14" s="368" t="s">
        <v>5167</v>
      </c>
      <c r="E14" s="369"/>
      <c r="F14" s="383" t="s">
        <v>5323</v>
      </c>
      <c r="G14" s="566" t="s">
        <v>164</v>
      </c>
      <c r="H14" s="754">
        <v>18.046900000000001</v>
      </c>
      <c r="I14" s="564">
        <v>1</v>
      </c>
      <c r="J14" s="565">
        <v>1</v>
      </c>
      <c r="K14" s="565">
        <v>25.48</v>
      </c>
      <c r="L14" s="567"/>
      <c r="M14" s="568">
        <v>12.01</v>
      </c>
      <c r="N14" s="568"/>
      <c r="O14" s="379">
        <f t="shared" ref="O14:O44" si="1">IF(I14&gt;0, ((J14*K14*(1+L14) + M14)*H14/I14/3600)+N14, 0)</f>
        <v>0.18793841138888889</v>
      </c>
      <c r="P14" s="387">
        <v>18.420000000000002</v>
      </c>
      <c r="Q14" s="343">
        <f>IF(I14&gt;0,((J14*K14*(1+L14) + M14+ P14)*H14/I14/3600)+N14, 0)</f>
        <v>0.28027838305555558</v>
      </c>
      <c r="R14" s="570" t="s">
        <v>164</v>
      </c>
      <c r="S14" s="569">
        <v>1</v>
      </c>
      <c r="T14" s="571">
        <v>1</v>
      </c>
      <c r="U14" s="343">
        <f>$Q14*S14*T14</f>
        <v>0.28027838305555558</v>
      </c>
      <c r="V14" s="354">
        <v>1.4999999999999999E-2</v>
      </c>
      <c r="W14" s="343">
        <f t="shared" ref="W14:W44" si="2">U14*(1/(1-V14)-1)</f>
        <v>4.2681987267343307E-3</v>
      </c>
      <c r="Y14" s="570" t="s">
        <v>164</v>
      </c>
      <c r="Z14" s="575">
        <v>1</v>
      </c>
      <c r="AA14" s="571">
        <v>1</v>
      </c>
      <c r="AB14" s="343">
        <f>$Q14*Z14*AA14</f>
        <v>0.28027838305555558</v>
      </c>
      <c r="AC14" s="354">
        <v>1.4999999999999999E-2</v>
      </c>
      <c r="AD14" s="343">
        <f t="shared" ref="AD14:AD26" si="3">AB14*(1/(1-AC14)-1)</f>
        <v>4.2681987267343307E-3</v>
      </c>
      <c r="AF14" s="570" t="s">
        <v>164</v>
      </c>
      <c r="AG14" s="575">
        <v>1</v>
      </c>
      <c r="AH14" s="571">
        <v>1</v>
      </c>
      <c r="AI14" s="343">
        <f>$Q14*AG14*AH14</f>
        <v>0.28027838305555558</v>
      </c>
      <c r="AJ14" s="354">
        <v>1.4999999999999999E-2</v>
      </c>
      <c r="AK14" s="343">
        <f t="shared" ref="AK14:AK26" si="4">AI14*(1/(1-AJ14)-1)</f>
        <v>4.2681987267343307E-3</v>
      </c>
      <c r="AM14" s="570" t="s">
        <v>164</v>
      </c>
      <c r="AN14" s="575">
        <v>1</v>
      </c>
      <c r="AO14" s="571">
        <v>1</v>
      </c>
      <c r="AP14" s="343">
        <f>$Q14*AN14*AO14</f>
        <v>0.28027838305555558</v>
      </c>
      <c r="AQ14" s="354">
        <v>1.4999999999999999E-2</v>
      </c>
      <c r="AR14" s="343">
        <f t="shared" ref="AR14:AR26" si="5">AP14*(1/(1-AQ14)-1)</f>
        <v>4.2681987267343307E-3</v>
      </c>
      <c r="AT14" s="570" t="s">
        <v>164</v>
      </c>
      <c r="AU14" s="575">
        <v>1</v>
      </c>
      <c r="AV14" s="571">
        <v>1</v>
      </c>
      <c r="AW14" s="343">
        <f>$Q14*AU14*AV14</f>
        <v>0.28027838305555558</v>
      </c>
      <c r="AX14" s="354">
        <v>1.4999999999999999E-2</v>
      </c>
      <c r="AY14" s="343">
        <f t="shared" ref="AY14:AY26" si="6">AW14*(1/(1-AX14)-1)</f>
        <v>4.2681987267343307E-3</v>
      </c>
      <c r="BA14" s="570" t="s">
        <v>164</v>
      </c>
      <c r="BB14" s="575">
        <v>1</v>
      </c>
      <c r="BC14" s="571">
        <v>1</v>
      </c>
      <c r="BD14" s="343">
        <f>$Q14*BB14*BC14</f>
        <v>0.28027838305555558</v>
      </c>
      <c r="BE14" s="354">
        <v>0.1</v>
      </c>
      <c r="BF14" s="343">
        <f t="shared" ref="BF14:BF19" si="7">BD14*(1/(1-BE14)-1)</f>
        <v>3.1142042561728412E-2</v>
      </c>
      <c r="BH14" s="570" t="s">
        <v>164</v>
      </c>
      <c r="BI14" s="575">
        <v>1</v>
      </c>
      <c r="BJ14" s="571">
        <v>1</v>
      </c>
      <c r="BK14" s="343">
        <f>$Q14*BI14*BJ14</f>
        <v>0.28027838305555558</v>
      </c>
      <c r="BL14" s="354">
        <v>1.4999999999999999E-2</v>
      </c>
      <c r="BM14" s="343">
        <f t="shared" ref="BM14:BM15" si="8">BK14*(1/(1-BL14)-1)</f>
        <v>4.2681987267343307E-3</v>
      </c>
      <c r="BO14" s="570" t="s">
        <v>164</v>
      </c>
      <c r="BP14" s="575">
        <v>1</v>
      </c>
      <c r="BQ14" s="571">
        <v>1</v>
      </c>
      <c r="BR14" s="343">
        <f>$Q14*BP14*BQ14</f>
        <v>0.28027838305555558</v>
      </c>
      <c r="BS14" s="354">
        <v>1.4999999999999999E-2</v>
      </c>
      <c r="BT14" s="343">
        <f t="shared" ref="BT14:BT15" si="9">BR14*(1/(1-BS14)-1)</f>
        <v>4.2681987267343307E-3</v>
      </c>
      <c r="BV14" s="570"/>
      <c r="BW14" s="575"/>
      <c r="BX14" s="571"/>
      <c r="BY14" s="343"/>
      <c r="BZ14" s="354"/>
      <c r="CA14" s="343"/>
      <c r="CC14" s="570"/>
      <c r="CD14" s="575"/>
      <c r="CE14" s="571"/>
      <c r="CF14" s="343"/>
      <c r="CG14" s="354"/>
      <c r="CH14" s="343"/>
      <c r="CJ14" s="570"/>
      <c r="CK14" s="575"/>
      <c r="CL14" s="571"/>
      <c r="CM14" s="343"/>
      <c r="CN14" s="354"/>
      <c r="CO14" s="343"/>
      <c r="CQ14" s="570"/>
      <c r="CR14" s="575"/>
      <c r="CS14" s="571"/>
      <c r="CT14" s="343"/>
      <c r="CU14" s="354"/>
      <c r="CV14" s="343"/>
      <c r="CX14" s="570"/>
      <c r="CY14" s="575"/>
      <c r="CZ14" s="571"/>
      <c r="DA14" s="343"/>
      <c r="DB14" s="354"/>
      <c r="DC14" s="343"/>
      <c r="DD14" s="570" t="s">
        <v>164</v>
      </c>
      <c r="DE14" s="575">
        <v>1</v>
      </c>
      <c r="DF14" s="571">
        <v>1</v>
      </c>
      <c r="DG14" s="343">
        <f>$Q14*DE14*DF14</f>
        <v>0.28027838305555558</v>
      </c>
      <c r="DH14" s="354">
        <v>0.1</v>
      </c>
      <c r="DI14" s="343">
        <f t="shared" ref="DI14:DI19" si="10">DG14*(1/(1-DH14)-1)</f>
        <v>3.1142042561728412E-2</v>
      </c>
    </row>
    <row r="15" spans="1:113" s="143" customFormat="1" ht="26.1" customHeight="1">
      <c r="B15" s="197"/>
      <c r="C15" s="368"/>
      <c r="D15" s="368"/>
      <c r="E15" s="369"/>
      <c r="F15" s="383"/>
      <c r="G15" s="566"/>
      <c r="H15" s="753"/>
      <c r="I15" s="564"/>
      <c r="J15" s="565"/>
      <c r="K15" s="565"/>
      <c r="L15" s="567"/>
      <c r="M15" s="568"/>
      <c r="N15" s="568"/>
      <c r="O15" s="379">
        <f t="shared" si="1"/>
        <v>0</v>
      </c>
      <c r="P15" s="387"/>
      <c r="Q15" s="343">
        <f t="shared" si="0"/>
        <v>0</v>
      </c>
      <c r="R15" s="570"/>
      <c r="S15" s="569"/>
      <c r="T15" s="571"/>
      <c r="U15" s="343">
        <f t="shared" ref="U15:U44" si="11">Q15*S15*T15</f>
        <v>0</v>
      </c>
      <c r="V15" s="354"/>
      <c r="W15" s="343">
        <f t="shared" si="2"/>
        <v>0</v>
      </c>
      <c r="Y15" s="570"/>
      <c r="Z15" s="575"/>
      <c r="AA15" s="571"/>
      <c r="AB15" s="343">
        <f>DI15*Z15*AA15</f>
        <v>0</v>
      </c>
      <c r="AC15" s="354"/>
      <c r="AD15" s="343">
        <f t="shared" si="3"/>
        <v>0</v>
      </c>
      <c r="AF15" s="570"/>
      <c r="AG15" s="575"/>
      <c r="AH15" s="571"/>
      <c r="AI15" s="343">
        <f t="shared" ref="AI15:AI23" si="12">$Q15*AG15*AH15</f>
        <v>0</v>
      </c>
      <c r="AJ15" s="354"/>
      <c r="AK15" s="343">
        <f t="shared" si="4"/>
        <v>0</v>
      </c>
      <c r="AM15" s="570"/>
      <c r="AN15" s="575"/>
      <c r="AO15" s="571"/>
      <c r="AP15" s="343">
        <f t="shared" ref="AP15:AP23" si="13">$Q15*AN15*AO15</f>
        <v>0</v>
      </c>
      <c r="AQ15" s="354"/>
      <c r="AR15" s="343">
        <f t="shared" si="5"/>
        <v>0</v>
      </c>
      <c r="AT15" s="570"/>
      <c r="AU15" s="575"/>
      <c r="AV15" s="571"/>
      <c r="AW15" s="343">
        <f>ED15*AU15*AV15</f>
        <v>0</v>
      </c>
      <c r="AX15" s="354"/>
      <c r="AY15" s="343">
        <f t="shared" si="6"/>
        <v>0</v>
      </c>
      <c r="BA15" s="570"/>
      <c r="BB15" s="575"/>
      <c r="BC15" s="571"/>
      <c r="BD15" s="343">
        <f t="shared" ref="BD15:BD23" si="14">$Q15*BB15*BC15</f>
        <v>0</v>
      </c>
      <c r="BE15" s="354"/>
      <c r="BF15" s="343">
        <f t="shared" si="7"/>
        <v>0</v>
      </c>
      <c r="BH15" s="570"/>
      <c r="BI15" s="575"/>
      <c r="BJ15" s="571"/>
      <c r="BK15" s="343">
        <f>ER15*BI15*BJ15</f>
        <v>0</v>
      </c>
      <c r="BL15" s="354"/>
      <c r="BM15" s="343">
        <f t="shared" si="8"/>
        <v>0</v>
      </c>
      <c r="BO15" s="570"/>
      <c r="BP15" s="575"/>
      <c r="BQ15" s="571"/>
      <c r="BR15" s="343">
        <f>EY15*BP15*BQ15</f>
        <v>0</v>
      </c>
      <c r="BS15" s="354"/>
      <c r="BT15" s="343">
        <f t="shared" si="9"/>
        <v>0</v>
      </c>
      <c r="BV15" s="570"/>
      <c r="BW15" s="575"/>
      <c r="BX15" s="571"/>
      <c r="BY15" s="343"/>
      <c r="BZ15" s="354"/>
      <c r="CA15" s="343"/>
      <c r="CC15" s="570"/>
      <c r="CD15" s="575"/>
      <c r="CE15" s="571"/>
      <c r="CF15" s="343"/>
      <c r="CG15" s="354"/>
      <c r="CH15" s="343"/>
      <c r="CJ15" s="570"/>
      <c r="CK15" s="575"/>
      <c r="CL15" s="571"/>
      <c r="CM15" s="343"/>
      <c r="CN15" s="354"/>
      <c r="CO15" s="343"/>
      <c r="CQ15" s="570"/>
      <c r="CR15" s="575"/>
      <c r="CS15" s="571"/>
      <c r="CT15" s="343"/>
      <c r="CU15" s="354"/>
      <c r="CV15" s="343"/>
      <c r="CX15" s="570"/>
      <c r="CY15" s="575"/>
      <c r="CZ15" s="571"/>
      <c r="DA15" s="343"/>
      <c r="DB15" s="354"/>
      <c r="DC15" s="343"/>
      <c r="DD15" s="570"/>
      <c r="DE15" s="575"/>
      <c r="DF15" s="571"/>
      <c r="DG15" s="343">
        <f t="shared" ref="DG15:DG23" si="15">$Q15*DE15*DF15</f>
        <v>0</v>
      </c>
      <c r="DH15" s="354"/>
      <c r="DI15" s="343">
        <f t="shared" si="10"/>
        <v>0</v>
      </c>
    </row>
    <row r="16" spans="1:113" s="143" customFormat="1" ht="26.1" customHeight="1">
      <c r="B16" s="197"/>
      <c r="C16" s="368" t="s">
        <v>5168</v>
      </c>
      <c r="D16" s="368" t="s">
        <v>5169</v>
      </c>
      <c r="E16" s="369" t="s">
        <v>5322</v>
      </c>
      <c r="F16" s="383" t="s">
        <v>5323</v>
      </c>
      <c r="G16" s="572" t="s">
        <v>164</v>
      </c>
      <c r="H16" s="754">
        <v>81.818100000000001</v>
      </c>
      <c r="I16" s="368">
        <v>1</v>
      </c>
      <c r="J16" s="384">
        <v>8</v>
      </c>
      <c r="K16" s="565">
        <v>25.48</v>
      </c>
      <c r="L16" s="385"/>
      <c r="M16" s="568">
        <v>72.63</v>
      </c>
      <c r="N16" s="386"/>
      <c r="O16" s="379">
        <f>IF(I16&gt;0, ((J16*K16*(1+L16) + M18)*H16/I16/3600)+N16, 0)</f>
        <v>6.2834028075000008</v>
      </c>
      <c r="P16" s="387">
        <v>104.47</v>
      </c>
      <c r="Q16" s="343">
        <f t="shared" ref="Q16:Q25" si="16">IF(I16&gt;0,((J16*K16*(1+L16) + M16+ P16)*H16/I16/3600)+N16, 0)</f>
        <v>8.6577186150000021</v>
      </c>
      <c r="R16" s="570" t="s">
        <v>164</v>
      </c>
      <c r="S16" s="372">
        <v>1</v>
      </c>
      <c r="T16" s="388">
        <v>1</v>
      </c>
      <c r="U16" s="343">
        <f>$Q16*S16*T16</f>
        <v>8.6577186150000021</v>
      </c>
      <c r="V16" s="354">
        <v>1.4999999999999999E-2</v>
      </c>
      <c r="W16" s="343">
        <f t="shared" si="2"/>
        <v>0.13184343068527865</v>
      </c>
      <c r="Y16" s="570" t="s">
        <v>164</v>
      </c>
      <c r="Z16" s="575">
        <v>1</v>
      </c>
      <c r="AA16" s="571">
        <v>1</v>
      </c>
      <c r="AB16" s="343">
        <f>$Q16*Z16*AA16</f>
        <v>8.6577186150000021</v>
      </c>
      <c r="AC16" s="354">
        <v>1.4999999999999999E-2</v>
      </c>
      <c r="AD16" s="343">
        <f t="shared" si="3"/>
        <v>0.13184343068527865</v>
      </c>
      <c r="AF16" s="570"/>
      <c r="AG16" s="575"/>
      <c r="AH16" s="571"/>
      <c r="AI16" s="343">
        <f t="shared" si="12"/>
        <v>0</v>
      </c>
      <c r="AJ16" s="354"/>
      <c r="AK16" s="343">
        <f t="shared" si="4"/>
        <v>0</v>
      </c>
      <c r="AM16" s="570"/>
      <c r="AN16" s="575"/>
      <c r="AO16" s="571"/>
      <c r="AP16" s="343">
        <f t="shared" si="13"/>
        <v>0</v>
      </c>
      <c r="AQ16" s="354"/>
      <c r="AR16" s="343">
        <f t="shared" si="5"/>
        <v>0</v>
      </c>
      <c r="AT16" s="570"/>
      <c r="AU16" s="575"/>
      <c r="AV16" s="571"/>
      <c r="AW16" s="343"/>
      <c r="AX16" s="354"/>
      <c r="AY16" s="343"/>
      <c r="BA16" s="570"/>
      <c r="BB16" s="575"/>
      <c r="BC16" s="571"/>
      <c r="BD16" s="343">
        <f t="shared" si="14"/>
        <v>0</v>
      </c>
      <c r="BE16" s="354"/>
      <c r="BF16" s="343">
        <f t="shared" si="7"/>
        <v>0</v>
      </c>
      <c r="BH16" s="570"/>
      <c r="BI16" s="575"/>
      <c r="BJ16" s="571"/>
      <c r="BK16" s="343"/>
      <c r="BL16" s="354"/>
      <c r="BM16" s="343"/>
      <c r="BO16" s="570"/>
      <c r="BP16" s="575"/>
      <c r="BQ16" s="571"/>
      <c r="BR16" s="343"/>
      <c r="BS16" s="354"/>
      <c r="BT16" s="343"/>
      <c r="BV16" s="570"/>
      <c r="BW16" s="575"/>
      <c r="BX16" s="571"/>
      <c r="BY16" s="343"/>
      <c r="BZ16" s="354"/>
      <c r="CA16" s="343"/>
      <c r="CC16" s="570"/>
      <c r="CD16" s="575"/>
      <c r="CE16" s="571"/>
      <c r="CF16" s="343"/>
      <c r="CG16" s="354"/>
      <c r="CH16" s="343"/>
      <c r="CJ16" s="570"/>
      <c r="CK16" s="575"/>
      <c r="CL16" s="571"/>
      <c r="CM16" s="343"/>
      <c r="CN16" s="354"/>
      <c r="CO16" s="343"/>
      <c r="CQ16" s="570"/>
      <c r="CR16" s="575"/>
      <c r="CS16" s="571"/>
      <c r="CT16" s="343"/>
      <c r="CU16" s="354"/>
      <c r="CV16" s="343"/>
      <c r="CX16" s="570"/>
      <c r="CY16" s="575"/>
      <c r="CZ16" s="571"/>
      <c r="DA16" s="343"/>
      <c r="DB16" s="354"/>
      <c r="DC16" s="343"/>
      <c r="DD16" s="570"/>
      <c r="DE16" s="575"/>
      <c r="DF16" s="571"/>
      <c r="DG16" s="343">
        <f t="shared" si="15"/>
        <v>0</v>
      </c>
      <c r="DH16" s="354"/>
      <c r="DI16" s="343">
        <f t="shared" si="10"/>
        <v>0</v>
      </c>
    </row>
    <row r="17" spans="2:113" s="143" customFormat="1" ht="26.1" customHeight="1">
      <c r="B17" s="197"/>
      <c r="C17" s="564" t="s">
        <v>5168</v>
      </c>
      <c r="D17" s="564" t="s">
        <v>5169</v>
      </c>
      <c r="E17" s="492" t="s">
        <v>5197</v>
      </c>
      <c r="F17" s="491" t="s">
        <v>5323</v>
      </c>
      <c r="G17" s="572" t="s">
        <v>164</v>
      </c>
      <c r="H17" s="754">
        <v>102.857</v>
      </c>
      <c r="I17" s="564">
        <v>1</v>
      </c>
      <c r="J17" s="565">
        <v>8</v>
      </c>
      <c r="K17" s="565">
        <v>25.48</v>
      </c>
      <c r="L17" s="567"/>
      <c r="M17" s="568">
        <v>72.63</v>
      </c>
      <c r="N17" s="568"/>
      <c r="O17" s="379">
        <f t="shared" ref="O17" si="17">IF(I17&gt;0, ((J17*K17*(1+L17) + M19)*H17/I17/3600)+N17, 0)</f>
        <v>7.9048461638888892</v>
      </c>
      <c r="P17" s="387">
        <v>104.47</v>
      </c>
      <c r="Q17" s="343">
        <f t="shared" si="16"/>
        <v>10.883984883333335</v>
      </c>
      <c r="R17" s="570"/>
      <c r="S17" s="575"/>
      <c r="T17" s="571"/>
      <c r="U17" s="343">
        <f t="shared" ref="U17:U23" si="18">$Q17*S17*T17</f>
        <v>0</v>
      </c>
      <c r="V17" s="354"/>
      <c r="W17" s="343"/>
      <c r="Y17" s="570"/>
      <c r="Z17" s="575"/>
      <c r="AA17" s="571"/>
      <c r="AB17" s="343">
        <f t="shared" ref="AB17:AB23" si="19">$Q17*Z17*AA17</f>
        <v>0</v>
      </c>
      <c r="AC17" s="354"/>
      <c r="AD17" s="343"/>
      <c r="AF17" s="570" t="s">
        <v>164</v>
      </c>
      <c r="AG17" s="575">
        <v>1</v>
      </c>
      <c r="AH17" s="571">
        <v>1</v>
      </c>
      <c r="AI17" s="343">
        <f t="shared" si="12"/>
        <v>10.883984883333335</v>
      </c>
      <c r="AJ17" s="354">
        <v>0.1</v>
      </c>
      <c r="AK17" s="343">
        <f t="shared" si="4"/>
        <v>1.2093316537037044</v>
      </c>
      <c r="AM17" s="570"/>
      <c r="AN17" s="575"/>
      <c r="AO17" s="571"/>
      <c r="AP17" s="343">
        <f t="shared" si="13"/>
        <v>0</v>
      </c>
      <c r="AQ17" s="354"/>
      <c r="AR17" s="343">
        <f t="shared" si="5"/>
        <v>0</v>
      </c>
      <c r="AT17" s="570"/>
      <c r="AU17" s="575"/>
      <c r="AV17" s="571"/>
      <c r="AW17" s="343"/>
      <c r="AX17" s="354"/>
      <c r="AY17" s="343"/>
      <c r="BA17" s="570"/>
      <c r="BB17" s="575"/>
      <c r="BC17" s="571"/>
      <c r="BD17" s="343">
        <f t="shared" si="14"/>
        <v>0</v>
      </c>
      <c r="BE17" s="354"/>
      <c r="BF17" s="343">
        <f t="shared" si="7"/>
        <v>0</v>
      </c>
      <c r="BH17" s="570"/>
      <c r="BI17" s="575"/>
      <c r="BJ17" s="571"/>
      <c r="BK17" s="343"/>
      <c r="BL17" s="354"/>
      <c r="BM17" s="343"/>
      <c r="BO17" s="570"/>
      <c r="BP17" s="575"/>
      <c r="BQ17" s="571"/>
      <c r="BR17" s="343"/>
      <c r="BS17" s="354"/>
      <c r="BT17" s="343"/>
      <c r="BV17" s="570"/>
      <c r="BW17" s="575"/>
      <c r="BX17" s="571"/>
      <c r="BY17" s="343"/>
      <c r="BZ17" s="354"/>
      <c r="CA17" s="343"/>
      <c r="CC17" s="570"/>
      <c r="CD17" s="575"/>
      <c r="CE17" s="571"/>
      <c r="CF17" s="343"/>
      <c r="CG17" s="354"/>
      <c r="CH17" s="343"/>
      <c r="CJ17" s="570"/>
      <c r="CK17" s="575"/>
      <c r="CL17" s="571"/>
      <c r="CM17" s="343"/>
      <c r="CN17" s="354"/>
      <c r="CO17" s="343"/>
      <c r="CQ17" s="570"/>
      <c r="CR17" s="575"/>
      <c r="CS17" s="571"/>
      <c r="CT17" s="343"/>
      <c r="CU17" s="354"/>
      <c r="CV17" s="343"/>
      <c r="CX17" s="570"/>
      <c r="CY17" s="575"/>
      <c r="CZ17" s="571"/>
      <c r="DA17" s="343"/>
      <c r="DB17" s="354"/>
      <c r="DC17" s="343"/>
      <c r="DD17" s="570"/>
      <c r="DE17" s="575"/>
      <c r="DF17" s="571"/>
      <c r="DG17" s="343">
        <f t="shared" si="15"/>
        <v>0</v>
      </c>
      <c r="DH17" s="354"/>
      <c r="DI17" s="343">
        <f t="shared" si="10"/>
        <v>0</v>
      </c>
    </row>
    <row r="18" spans="2:113" s="143" customFormat="1" ht="26.1" customHeight="1">
      <c r="B18" s="197"/>
      <c r="C18" s="198" t="s">
        <v>5170</v>
      </c>
      <c r="D18" s="198" t="s">
        <v>5324</v>
      </c>
      <c r="E18" s="492" t="s">
        <v>5322</v>
      </c>
      <c r="F18" s="197" t="s">
        <v>5323</v>
      </c>
      <c r="G18" s="572" t="s">
        <v>164</v>
      </c>
      <c r="H18" s="754">
        <v>92.307699999999997</v>
      </c>
      <c r="I18" s="198">
        <v>1</v>
      </c>
      <c r="J18" s="270">
        <v>8</v>
      </c>
      <c r="K18" s="565">
        <v>25.48</v>
      </c>
      <c r="L18" s="271"/>
      <c r="M18" s="568">
        <v>72.63</v>
      </c>
      <c r="N18" s="272"/>
      <c r="O18" s="379">
        <f>IF(I18&gt;0, ((J18*K18*(1+L18) + M24)*H18/I18/3600)+N18, 0)</f>
        <v>5.2266671022222218</v>
      </c>
      <c r="P18" s="387">
        <v>104.47</v>
      </c>
      <c r="Q18" s="343">
        <f t="shared" si="16"/>
        <v>9.7676931216666691</v>
      </c>
      <c r="R18" s="570"/>
      <c r="S18" s="202"/>
      <c r="T18" s="273"/>
      <c r="U18" s="343">
        <f t="shared" si="18"/>
        <v>0</v>
      </c>
      <c r="V18" s="354"/>
      <c r="W18" s="343">
        <f t="shared" si="2"/>
        <v>0</v>
      </c>
      <c r="Y18" s="570"/>
      <c r="Z18" s="202"/>
      <c r="AA18" s="273"/>
      <c r="AB18" s="343">
        <f t="shared" si="19"/>
        <v>0</v>
      </c>
      <c r="AC18" s="354"/>
      <c r="AD18" s="343">
        <f t="shared" si="3"/>
        <v>0</v>
      </c>
      <c r="AF18" s="570"/>
      <c r="AG18" s="202"/>
      <c r="AH18" s="273"/>
      <c r="AI18" s="343">
        <f t="shared" si="12"/>
        <v>0</v>
      </c>
      <c r="AJ18" s="354"/>
      <c r="AK18" s="343">
        <f t="shared" si="4"/>
        <v>0</v>
      </c>
      <c r="AM18" s="570" t="s">
        <v>164</v>
      </c>
      <c r="AN18" s="202">
        <v>1</v>
      </c>
      <c r="AO18" s="273">
        <v>1</v>
      </c>
      <c r="AP18" s="343">
        <f t="shared" si="13"/>
        <v>9.7676931216666691</v>
      </c>
      <c r="AQ18" s="354">
        <v>1.4999999999999999E-2</v>
      </c>
      <c r="AR18" s="343">
        <f t="shared" si="5"/>
        <v>0.14874659576142071</v>
      </c>
      <c r="AT18" s="570" t="s">
        <v>164</v>
      </c>
      <c r="AU18" s="202">
        <v>1</v>
      </c>
      <c r="AV18" s="273">
        <v>1</v>
      </c>
      <c r="AW18" s="343">
        <f>$Q18*AU18*AV18</f>
        <v>9.7676931216666691</v>
      </c>
      <c r="AX18" s="354">
        <v>1.4999999999999999E-2</v>
      </c>
      <c r="AY18" s="343">
        <f t="shared" si="6"/>
        <v>0.14874659576142071</v>
      </c>
      <c r="BA18" s="570"/>
      <c r="BB18" s="202"/>
      <c r="BC18" s="273"/>
      <c r="BD18" s="343">
        <f t="shared" si="14"/>
        <v>0</v>
      </c>
      <c r="BE18" s="354"/>
      <c r="BF18" s="343">
        <f t="shared" si="7"/>
        <v>0</v>
      </c>
      <c r="BH18" s="570" t="s">
        <v>164</v>
      </c>
      <c r="BI18" s="202">
        <v>1</v>
      </c>
      <c r="BJ18" s="273">
        <v>1</v>
      </c>
      <c r="BK18" s="343">
        <f>$Q18*BI18*BJ18</f>
        <v>9.7676931216666691</v>
      </c>
      <c r="BL18" s="354">
        <v>1.4999999999999999E-2</v>
      </c>
      <c r="BM18" s="343">
        <f t="shared" ref="BM18:BM26" si="20">BK18*(1/(1-BL18)-1)</f>
        <v>0.14874659576142071</v>
      </c>
      <c r="BO18" s="570" t="s">
        <v>164</v>
      </c>
      <c r="BP18" s="202">
        <v>1</v>
      </c>
      <c r="BQ18" s="273">
        <v>1</v>
      </c>
      <c r="BR18" s="343">
        <f>$Q18*BP18*BQ18</f>
        <v>9.7676931216666691</v>
      </c>
      <c r="BS18" s="354">
        <v>1.4999999999999999E-2</v>
      </c>
      <c r="BT18" s="343">
        <f t="shared" ref="BT18:BT26" si="21">BR18*(1/(1-BS18)-1)</f>
        <v>0.14874659576142071</v>
      </c>
      <c r="BV18" s="570"/>
      <c r="BW18" s="202"/>
      <c r="BX18" s="273"/>
      <c r="BY18" s="343"/>
      <c r="BZ18" s="354"/>
      <c r="CA18" s="343"/>
      <c r="CC18" s="570"/>
      <c r="CD18" s="202"/>
      <c r="CE18" s="273"/>
      <c r="CF18" s="343"/>
      <c r="CG18" s="354"/>
      <c r="CH18" s="343"/>
      <c r="CJ18" s="570"/>
      <c r="CK18" s="202"/>
      <c r="CL18" s="273"/>
      <c r="CM18" s="343"/>
      <c r="CN18" s="354"/>
      <c r="CO18" s="343"/>
      <c r="CQ18" s="570"/>
      <c r="CR18" s="202"/>
      <c r="CS18" s="273"/>
      <c r="CT18" s="343"/>
      <c r="CU18" s="354"/>
      <c r="CV18" s="343"/>
      <c r="CX18" s="570"/>
      <c r="CY18" s="202"/>
      <c r="CZ18" s="273"/>
      <c r="DA18" s="343"/>
      <c r="DB18" s="354"/>
      <c r="DC18" s="343"/>
      <c r="DD18" s="570"/>
      <c r="DE18" s="202"/>
      <c r="DF18" s="273"/>
      <c r="DG18" s="343">
        <f t="shared" si="15"/>
        <v>0</v>
      </c>
      <c r="DH18" s="354"/>
      <c r="DI18" s="343">
        <f t="shared" si="10"/>
        <v>0</v>
      </c>
    </row>
    <row r="19" spans="2:113" s="143" customFormat="1" ht="26.1" customHeight="1">
      <c r="B19" s="197"/>
      <c r="C19" s="198" t="s">
        <v>5170</v>
      </c>
      <c r="D19" s="198" t="s">
        <v>5324</v>
      </c>
      <c r="E19" s="492" t="s">
        <v>5197</v>
      </c>
      <c r="F19" s="197" t="s">
        <v>5323</v>
      </c>
      <c r="G19" s="572" t="s">
        <v>164</v>
      </c>
      <c r="H19" s="754">
        <v>144</v>
      </c>
      <c r="I19" s="198">
        <v>1</v>
      </c>
      <c r="J19" s="270">
        <v>8</v>
      </c>
      <c r="K19" s="565">
        <v>25.48</v>
      </c>
      <c r="L19" s="271"/>
      <c r="M19" s="568">
        <v>72.83</v>
      </c>
      <c r="N19" s="272"/>
      <c r="O19" s="379">
        <f>IF(I19&gt;0, ((J19*K19*(1+L19) + M25)*H19/I19/3600)+N19, 0)</f>
        <v>11.1639344</v>
      </c>
      <c r="P19" s="387">
        <v>104.47</v>
      </c>
      <c r="Q19" s="343">
        <f t="shared" si="16"/>
        <v>15.2456</v>
      </c>
      <c r="R19" s="570"/>
      <c r="S19" s="202"/>
      <c r="T19" s="273"/>
      <c r="U19" s="343">
        <f t="shared" si="18"/>
        <v>0</v>
      </c>
      <c r="V19" s="354"/>
      <c r="W19" s="343"/>
      <c r="Y19" s="570"/>
      <c r="Z19" s="202"/>
      <c r="AA19" s="273"/>
      <c r="AB19" s="343">
        <f t="shared" si="19"/>
        <v>0</v>
      </c>
      <c r="AC19" s="354"/>
      <c r="AD19" s="343"/>
      <c r="AF19" s="570"/>
      <c r="AG19" s="202"/>
      <c r="AH19" s="273"/>
      <c r="AI19" s="343">
        <f t="shared" si="12"/>
        <v>0</v>
      </c>
      <c r="AJ19" s="354"/>
      <c r="AK19" s="343">
        <f t="shared" si="4"/>
        <v>0</v>
      </c>
      <c r="AM19" s="570"/>
      <c r="AN19" s="202"/>
      <c r="AO19" s="273"/>
      <c r="AP19" s="343">
        <f t="shared" si="13"/>
        <v>0</v>
      </c>
      <c r="AQ19" s="354"/>
      <c r="AR19" s="343"/>
      <c r="AT19" s="570"/>
      <c r="AU19" s="202"/>
      <c r="AV19" s="273"/>
      <c r="AW19" s="343">
        <f t="shared" ref="AW19:AW23" si="22">$Q19*AU19*AV19</f>
        <v>0</v>
      </c>
      <c r="AX19" s="354"/>
      <c r="AY19" s="343"/>
      <c r="BA19" s="570" t="s">
        <v>164</v>
      </c>
      <c r="BB19" s="202">
        <v>1</v>
      </c>
      <c r="BC19" s="273">
        <v>1</v>
      </c>
      <c r="BD19" s="343">
        <f t="shared" si="14"/>
        <v>15.2456</v>
      </c>
      <c r="BE19" s="354">
        <v>0.1</v>
      </c>
      <c r="BF19" s="343">
        <f t="shared" si="7"/>
        <v>1.6939555555555563</v>
      </c>
      <c r="BH19" s="570"/>
      <c r="BI19" s="202"/>
      <c r="BJ19" s="273"/>
      <c r="BK19" s="343">
        <f t="shared" ref="BK19:BK23" si="23">$Q19*BI19*BJ19</f>
        <v>0</v>
      </c>
      <c r="BL19" s="354"/>
      <c r="BM19" s="343"/>
      <c r="BO19" s="570"/>
      <c r="BP19" s="202"/>
      <c r="BQ19" s="273"/>
      <c r="BR19" s="343">
        <f t="shared" ref="BR19:BR23" si="24">$Q19*BP19*BQ19</f>
        <v>0</v>
      </c>
      <c r="BS19" s="354"/>
      <c r="BT19" s="343"/>
      <c r="BV19" s="570"/>
      <c r="BW19" s="202"/>
      <c r="BX19" s="273"/>
      <c r="BY19" s="343"/>
      <c r="BZ19" s="354"/>
      <c r="CA19" s="343"/>
      <c r="CC19" s="570"/>
      <c r="CD19" s="202"/>
      <c r="CE19" s="273"/>
      <c r="CF19" s="343"/>
      <c r="CG19" s="354"/>
      <c r="CH19" s="343"/>
      <c r="CJ19" s="570"/>
      <c r="CK19" s="202"/>
      <c r="CL19" s="273"/>
      <c r="CM19" s="343"/>
      <c r="CN19" s="354"/>
      <c r="CO19" s="343"/>
      <c r="CQ19" s="570"/>
      <c r="CR19" s="202"/>
      <c r="CS19" s="273"/>
      <c r="CT19" s="343"/>
      <c r="CU19" s="354"/>
      <c r="CV19" s="343"/>
      <c r="CX19" s="570"/>
      <c r="CY19" s="202"/>
      <c r="CZ19" s="273"/>
      <c r="DA19" s="343"/>
      <c r="DB19" s="354"/>
      <c r="DC19" s="343"/>
      <c r="DD19" s="570" t="s">
        <v>164</v>
      </c>
      <c r="DE19" s="202">
        <v>1</v>
      </c>
      <c r="DF19" s="273">
        <v>1</v>
      </c>
      <c r="DG19" s="343">
        <f t="shared" si="15"/>
        <v>15.2456</v>
      </c>
      <c r="DH19" s="354">
        <v>0.1</v>
      </c>
      <c r="DI19" s="343">
        <f t="shared" si="10"/>
        <v>1.6939555555555563</v>
      </c>
    </row>
    <row r="20" spans="2:113" s="143" customFormat="1" ht="26.1" customHeight="1">
      <c r="B20" s="197"/>
      <c r="C20" s="198"/>
      <c r="D20" s="198"/>
      <c r="E20" s="492"/>
      <c r="F20" s="197"/>
      <c r="G20" s="572"/>
      <c r="H20" s="754"/>
      <c r="I20" s="198"/>
      <c r="J20" s="270"/>
      <c r="K20" s="565"/>
      <c r="L20" s="271"/>
      <c r="M20" s="568"/>
      <c r="N20" s="272"/>
      <c r="O20" s="379">
        <f t="shared" ref="O20:O23" si="25">IF(I20&gt;0, ((J20*K20*(1+L20) + M26)*H20/I20/3600)+N20, 0)</f>
        <v>0</v>
      </c>
      <c r="P20" s="387"/>
      <c r="Q20" s="343">
        <f t="shared" si="16"/>
        <v>0</v>
      </c>
      <c r="R20" s="570"/>
      <c r="S20" s="202"/>
      <c r="T20" s="273"/>
      <c r="U20" s="343">
        <f t="shared" si="18"/>
        <v>0</v>
      </c>
      <c r="V20" s="354"/>
      <c r="W20" s="343"/>
      <c r="Y20" s="570"/>
      <c r="Z20" s="202"/>
      <c r="AA20" s="273"/>
      <c r="AB20" s="343">
        <f t="shared" si="19"/>
        <v>0</v>
      </c>
      <c r="AC20" s="354"/>
      <c r="AD20" s="343"/>
      <c r="AF20" s="570"/>
      <c r="AG20" s="202"/>
      <c r="AH20" s="273"/>
      <c r="AI20" s="343">
        <f t="shared" si="12"/>
        <v>0</v>
      </c>
      <c r="AJ20" s="354"/>
      <c r="AK20" s="343"/>
      <c r="AM20" s="570"/>
      <c r="AN20" s="202"/>
      <c r="AO20" s="273"/>
      <c r="AP20" s="343">
        <f t="shared" si="13"/>
        <v>0</v>
      </c>
      <c r="AQ20" s="354"/>
      <c r="AR20" s="343"/>
      <c r="AT20" s="570"/>
      <c r="AU20" s="202"/>
      <c r="AV20" s="273"/>
      <c r="AW20" s="343">
        <f t="shared" si="22"/>
        <v>0</v>
      </c>
      <c r="AX20" s="354"/>
      <c r="AY20" s="343"/>
      <c r="BA20" s="570"/>
      <c r="BB20" s="202"/>
      <c r="BC20" s="273"/>
      <c r="BD20" s="343">
        <f t="shared" si="14"/>
        <v>0</v>
      </c>
      <c r="BE20" s="354"/>
      <c r="BF20" s="343"/>
      <c r="BH20" s="570"/>
      <c r="BI20" s="202"/>
      <c r="BJ20" s="273"/>
      <c r="BK20" s="343">
        <f t="shared" si="23"/>
        <v>0</v>
      </c>
      <c r="BL20" s="354"/>
      <c r="BM20" s="343"/>
      <c r="BO20" s="570"/>
      <c r="BP20" s="202"/>
      <c r="BQ20" s="273"/>
      <c r="BR20" s="343">
        <f t="shared" si="24"/>
        <v>0</v>
      </c>
      <c r="BS20" s="354"/>
      <c r="BT20" s="343"/>
      <c r="BV20" s="570"/>
      <c r="BW20" s="202"/>
      <c r="BX20" s="273"/>
      <c r="BY20" s="343"/>
      <c r="BZ20" s="354"/>
      <c r="CA20" s="343"/>
      <c r="CC20" s="570"/>
      <c r="CD20" s="202"/>
      <c r="CE20" s="273"/>
      <c r="CF20" s="343"/>
      <c r="CG20" s="354"/>
      <c r="CH20" s="343"/>
      <c r="CJ20" s="570"/>
      <c r="CK20" s="202"/>
      <c r="CL20" s="273"/>
      <c r="CM20" s="343"/>
      <c r="CN20" s="354"/>
      <c r="CO20" s="343"/>
      <c r="CQ20" s="570"/>
      <c r="CR20" s="202"/>
      <c r="CS20" s="273"/>
      <c r="CT20" s="343"/>
      <c r="CU20" s="354"/>
      <c r="CV20" s="343"/>
      <c r="CX20" s="570"/>
      <c r="CY20" s="202"/>
      <c r="CZ20" s="273"/>
      <c r="DA20" s="343"/>
      <c r="DB20" s="354"/>
      <c r="DC20" s="343"/>
      <c r="DD20" s="570"/>
      <c r="DE20" s="202"/>
      <c r="DF20" s="273"/>
      <c r="DG20" s="343">
        <f t="shared" si="15"/>
        <v>0</v>
      </c>
      <c r="DH20" s="354"/>
      <c r="DI20" s="343"/>
    </row>
    <row r="21" spans="2:113" s="143" customFormat="1" ht="26.1" customHeight="1">
      <c r="B21" s="197"/>
      <c r="C21" s="198" t="s">
        <v>5261</v>
      </c>
      <c r="D21" s="758" t="s">
        <v>5328</v>
      </c>
      <c r="E21" s="492"/>
      <c r="F21" s="197" t="s">
        <v>5323</v>
      </c>
      <c r="G21" s="572" t="s">
        <v>164</v>
      </c>
      <c r="H21" s="754">
        <v>3600</v>
      </c>
      <c r="I21" s="198">
        <v>1</v>
      </c>
      <c r="J21" s="270">
        <v>1</v>
      </c>
      <c r="K21" s="565">
        <v>2.665</v>
      </c>
      <c r="L21" s="271"/>
      <c r="M21" s="568"/>
      <c r="N21" s="272"/>
      <c r="O21" s="379">
        <f t="shared" si="25"/>
        <v>2.665</v>
      </c>
      <c r="P21" s="387"/>
      <c r="Q21" s="343">
        <f t="shared" si="16"/>
        <v>2.665</v>
      </c>
      <c r="R21" s="570" t="s">
        <v>164</v>
      </c>
      <c r="S21" s="202">
        <v>1</v>
      </c>
      <c r="T21" s="273">
        <v>1</v>
      </c>
      <c r="U21" s="343">
        <f t="shared" si="18"/>
        <v>2.665</v>
      </c>
      <c r="V21" s="354"/>
      <c r="W21" s="343"/>
      <c r="Y21" s="570" t="s">
        <v>164</v>
      </c>
      <c r="Z21" s="202">
        <v>1</v>
      </c>
      <c r="AA21" s="273">
        <v>1</v>
      </c>
      <c r="AB21" s="343">
        <f t="shared" si="19"/>
        <v>2.665</v>
      </c>
      <c r="AC21" s="354"/>
      <c r="AD21" s="343"/>
      <c r="AF21" s="570" t="s">
        <v>164</v>
      </c>
      <c r="AG21" s="202">
        <v>1</v>
      </c>
      <c r="AH21" s="273">
        <v>1</v>
      </c>
      <c r="AI21" s="343">
        <f t="shared" si="12"/>
        <v>2.665</v>
      </c>
      <c r="AJ21" s="354"/>
      <c r="AK21" s="343"/>
      <c r="AM21" s="570" t="s">
        <v>164</v>
      </c>
      <c r="AN21" s="202">
        <v>1</v>
      </c>
      <c r="AO21" s="273">
        <v>1</v>
      </c>
      <c r="AP21" s="343">
        <f t="shared" si="13"/>
        <v>2.665</v>
      </c>
      <c r="AQ21" s="354"/>
      <c r="AR21" s="343"/>
      <c r="AT21" s="570" t="s">
        <v>164</v>
      </c>
      <c r="AU21" s="202">
        <v>1</v>
      </c>
      <c r="AV21" s="273">
        <v>1</v>
      </c>
      <c r="AW21" s="343">
        <f t="shared" si="22"/>
        <v>2.665</v>
      </c>
      <c r="AX21" s="354"/>
      <c r="AY21" s="343"/>
      <c r="BA21" s="570" t="s">
        <v>164</v>
      </c>
      <c r="BB21" s="202">
        <v>1</v>
      </c>
      <c r="BC21" s="273">
        <v>1</v>
      </c>
      <c r="BD21" s="343">
        <f t="shared" si="14"/>
        <v>2.665</v>
      </c>
      <c r="BE21" s="354"/>
      <c r="BF21" s="343"/>
      <c r="BH21" s="570" t="s">
        <v>164</v>
      </c>
      <c r="BI21" s="202">
        <v>1</v>
      </c>
      <c r="BJ21" s="273">
        <v>1</v>
      </c>
      <c r="BK21" s="343">
        <f t="shared" si="23"/>
        <v>2.665</v>
      </c>
      <c r="BL21" s="354"/>
      <c r="BM21" s="343"/>
      <c r="BO21" s="570" t="s">
        <v>164</v>
      </c>
      <c r="BP21" s="202">
        <v>1</v>
      </c>
      <c r="BQ21" s="273">
        <v>1</v>
      </c>
      <c r="BR21" s="343">
        <f t="shared" si="24"/>
        <v>2.665</v>
      </c>
      <c r="BS21" s="354"/>
      <c r="BT21" s="343"/>
      <c r="BV21" s="570"/>
      <c r="BW21" s="202"/>
      <c r="BX21" s="273"/>
      <c r="BY21" s="343"/>
      <c r="BZ21" s="354"/>
      <c r="CA21" s="343"/>
      <c r="CC21" s="570"/>
      <c r="CD21" s="202"/>
      <c r="CE21" s="273"/>
      <c r="CF21" s="343"/>
      <c r="CG21" s="354"/>
      <c r="CH21" s="343"/>
      <c r="CJ21" s="570"/>
      <c r="CK21" s="202"/>
      <c r="CL21" s="273"/>
      <c r="CM21" s="343"/>
      <c r="CN21" s="354"/>
      <c r="CO21" s="343"/>
      <c r="CQ21" s="570"/>
      <c r="CR21" s="202"/>
      <c r="CS21" s="273"/>
      <c r="CT21" s="343"/>
      <c r="CU21" s="354"/>
      <c r="CV21" s="343"/>
      <c r="CX21" s="570"/>
      <c r="CY21" s="202"/>
      <c r="CZ21" s="273"/>
      <c r="DA21" s="343"/>
      <c r="DB21" s="354"/>
      <c r="DC21" s="343"/>
      <c r="DD21" s="570" t="s">
        <v>164</v>
      </c>
      <c r="DE21" s="202">
        <v>1</v>
      </c>
      <c r="DF21" s="273">
        <v>1</v>
      </c>
      <c r="DG21" s="343">
        <f t="shared" si="15"/>
        <v>2.665</v>
      </c>
      <c r="DH21" s="354"/>
      <c r="DI21" s="343"/>
    </row>
    <row r="22" spans="2:113" s="143" customFormat="1" ht="26.1" customHeight="1">
      <c r="B22" s="197"/>
      <c r="C22" s="198" t="s">
        <v>5261</v>
      </c>
      <c r="D22" s="758" t="s">
        <v>5329</v>
      </c>
      <c r="E22" s="492"/>
      <c r="F22" s="197" t="s">
        <v>5323</v>
      </c>
      <c r="G22" s="572" t="s">
        <v>164</v>
      </c>
      <c r="H22" s="754">
        <v>3600</v>
      </c>
      <c r="I22" s="198">
        <v>1</v>
      </c>
      <c r="J22" s="270">
        <v>1</v>
      </c>
      <c r="K22" s="565">
        <v>0.96099999999999997</v>
      </c>
      <c r="L22" s="271"/>
      <c r="M22" s="568"/>
      <c r="N22" s="272"/>
      <c r="O22" s="379">
        <f t="shared" si="25"/>
        <v>0.96099999999999997</v>
      </c>
      <c r="P22" s="387"/>
      <c r="Q22" s="343">
        <f t="shared" si="16"/>
        <v>0.96099999999999997</v>
      </c>
      <c r="R22" s="570" t="s">
        <v>164</v>
      </c>
      <c r="S22" s="202">
        <v>1</v>
      </c>
      <c r="T22" s="273">
        <v>1</v>
      </c>
      <c r="U22" s="343">
        <f t="shared" si="18"/>
        <v>0.96099999999999997</v>
      </c>
      <c r="V22" s="354"/>
      <c r="W22" s="343"/>
      <c r="Y22" s="570" t="s">
        <v>164</v>
      </c>
      <c r="Z22" s="202">
        <v>1</v>
      </c>
      <c r="AA22" s="273">
        <v>1</v>
      </c>
      <c r="AB22" s="343">
        <f t="shared" si="19"/>
        <v>0.96099999999999997</v>
      </c>
      <c r="AC22" s="354"/>
      <c r="AD22" s="343"/>
      <c r="AF22" s="570" t="s">
        <v>164</v>
      </c>
      <c r="AG22" s="202">
        <v>1</v>
      </c>
      <c r="AH22" s="273">
        <v>1</v>
      </c>
      <c r="AI22" s="343">
        <f t="shared" si="12"/>
        <v>0.96099999999999997</v>
      </c>
      <c r="AJ22" s="354"/>
      <c r="AK22" s="343"/>
      <c r="AM22" s="570" t="s">
        <v>164</v>
      </c>
      <c r="AN22" s="202">
        <v>1</v>
      </c>
      <c r="AO22" s="273">
        <v>1</v>
      </c>
      <c r="AP22" s="343">
        <f t="shared" si="13"/>
        <v>0.96099999999999997</v>
      </c>
      <c r="AQ22" s="354"/>
      <c r="AR22" s="343"/>
      <c r="AT22" s="570" t="s">
        <v>164</v>
      </c>
      <c r="AU22" s="202">
        <v>1</v>
      </c>
      <c r="AV22" s="273">
        <v>1</v>
      </c>
      <c r="AW22" s="343">
        <f t="shared" si="22"/>
        <v>0.96099999999999997</v>
      </c>
      <c r="AX22" s="354"/>
      <c r="AY22" s="343"/>
      <c r="BA22" s="570" t="s">
        <v>164</v>
      </c>
      <c r="BB22" s="202">
        <v>1</v>
      </c>
      <c r="BC22" s="273">
        <v>1</v>
      </c>
      <c r="BD22" s="343">
        <f t="shared" si="14"/>
        <v>0.96099999999999997</v>
      </c>
      <c r="BE22" s="354"/>
      <c r="BF22" s="343"/>
      <c r="BH22" s="570" t="s">
        <v>164</v>
      </c>
      <c r="BI22" s="202">
        <v>1</v>
      </c>
      <c r="BJ22" s="273">
        <v>1</v>
      </c>
      <c r="BK22" s="343">
        <f t="shared" si="23"/>
        <v>0.96099999999999997</v>
      </c>
      <c r="BL22" s="354"/>
      <c r="BM22" s="343"/>
      <c r="BO22" s="570" t="s">
        <v>164</v>
      </c>
      <c r="BP22" s="202">
        <v>1</v>
      </c>
      <c r="BQ22" s="273">
        <v>1</v>
      </c>
      <c r="BR22" s="343">
        <f t="shared" si="24"/>
        <v>0.96099999999999997</v>
      </c>
      <c r="BS22" s="354"/>
      <c r="BT22" s="343"/>
      <c r="BV22" s="570"/>
      <c r="BW22" s="202"/>
      <c r="BX22" s="273"/>
      <c r="BY22" s="343"/>
      <c r="BZ22" s="354"/>
      <c r="CA22" s="343"/>
      <c r="CC22" s="570"/>
      <c r="CD22" s="202"/>
      <c r="CE22" s="273"/>
      <c r="CF22" s="343"/>
      <c r="CG22" s="354"/>
      <c r="CH22" s="343"/>
      <c r="CJ22" s="570"/>
      <c r="CK22" s="202"/>
      <c r="CL22" s="273"/>
      <c r="CM22" s="343"/>
      <c r="CN22" s="354"/>
      <c r="CO22" s="343"/>
      <c r="CQ22" s="570"/>
      <c r="CR22" s="202"/>
      <c r="CS22" s="273"/>
      <c r="CT22" s="343"/>
      <c r="CU22" s="354"/>
      <c r="CV22" s="343"/>
      <c r="CX22" s="570"/>
      <c r="CY22" s="202"/>
      <c r="CZ22" s="273"/>
      <c r="DA22" s="343"/>
      <c r="DB22" s="354"/>
      <c r="DC22" s="343"/>
      <c r="DD22" s="570" t="s">
        <v>164</v>
      </c>
      <c r="DE22" s="202">
        <v>1</v>
      </c>
      <c r="DF22" s="273">
        <v>1</v>
      </c>
      <c r="DG22" s="343">
        <f t="shared" si="15"/>
        <v>0.96099999999999997</v>
      </c>
      <c r="DH22" s="354"/>
      <c r="DI22" s="343"/>
    </row>
    <row r="23" spans="2:113" s="143" customFormat="1" ht="26.1" customHeight="1">
      <c r="B23" s="197"/>
      <c r="C23" s="198" t="s">
        <v>5261</v>
      </c>
      <c r="D23" s="758" t="s">
        <v>5330</v>
      </c>
      <c r="E23" s="492"/>
      <c r="F23" s="197" t="s">
        <v>5323</v>
      </c>
      <c r="G23" s="572" t="s">
        <v>164</v>
      </c>
      <c r="H23" s="754">
        <v>3600</v>
      </c>
      <c r="I23" s="198">
        <v>1</v>
      </c>
      <c r="J23" s="270">
        <v>1</v>
      </c>
      <c r="K23" s="565">
        <v>0.68910000000000005</v>
      </c>
      <c r="L23" s="271"/>
      <c r="M23" s="568"/>
      <c r="N23" s="272"/>
      <c r="O23" s="379">
        <f t="shared" si="25"/>
        <v>0.68910000000000005</v>
      </c>
      <c r="P23" s="387"/>
      <c r="Q23" s="343">
        <f t="shared" si="16"/>
        <v>0.68910000000000005</v>
      </c>
      <c r="R23" s="570" t="s">
        <v>164</v>
      </c>
      <c r="S23" s="202">
        <v>1</v>
      </c>
      <c r="T23" s="273">
        <v>1</v>
      </c>
      <c r="U23" s="343">
        <f t="shared" si="18"/>
        <v>0.68910000000000005</v>
      </c>
      <c r="V23" s="354"/>
      <c r="W23" s="343"/>
      <c r="Y23" s="570" t="s">
        <v>164</v>
      </c>
      <c r="Z23" s="202">
        <v>1</v>
      </c>
      <c r="AA23" s="273">
        <v>1</v>
      </c>
      <c r="AB23" s="343">
        <f t="shared" si="19"/>
        <v>0.68910000000000005</v>
      </c>
      <c r="AC23" s="354"/>
      <c r="AD23" s="343"/>
      <c r="AF23" s="570" t="s">
        <v>164</v>
      </c>
      <c r="AG23" s="202">
        <v>1</v>
      </c>
      <c r="AH23" s="273">
        <v>1</v>
      </c>
      <c r="AI23" s="343">
        <f t="shared" si="12"/>
        <v>0.68910000000000005</v>
      </c>
      <c r="AJ23" s="354"/>
      <c r="AK23" s="343"/>
      <c r="AM23" s="570" t="s">
        <v>164</v>
      </c>
      <c r="AN23" s="202">
        <v>1</v>
      </c>
      <c r="AO23" s="273">
        <v>1</v>
      </c>
      <c r="AP23" s="343">
        <f t="shared" si="13"/>
        <v>0.68910000000000005</v>
      </c>
      <c r="AQ23" s="354"/>
      <c r="AR23" s="343"/>
      <c r="AT23" s="570" t="s">
        <v>164</v>
      </c>
      <c r="AU23" s="202">
        <v>1</v>
      </c>
      <c r="AV23" s="273">
        <v>1</v>
      </c>
      <c r="AW23" s="343">
        <f t="shared" si="22"/>
        <v>0.68910000000000005</v>
      </c>
      <c r="AX23" s="354"/>
      <c r="AY23" s="343"/>
      <c r="BA23" s="570" t="s">
        <v>164</v>
      </c>
      <c r="BB23" s="202">
        <v>1</v>
      </c>
      <c r="BC23" s="273">
        <v>1</v>
      </c>
      <c r="BD23" s="343">
        <f t="shared" si="14"/>
        <v>0.68910000000000005</v>
      </c>
      <c r="BE23" s="354"/>
      <c r="BF23" s="343"/>
      <c r="BH23" s="570" t="s">
        <v>164</v>
      </c>
      <c r="BI23" s="202">
        <v>1</v>
      </c>
      <c r="BJ23" s="273">
        <v>1</v>
      </c>
      <c r="BK23" s="343">
        <f t="shared" si="23"/>
        <v>0.68910000000000005</v>
      </c>
      <c r="BL23" s="354"/>
      <c r="BM23" s="343"/>
      <c r="BO23" s="570" t="s">
        <v>164</v>
      </c>
      <c r="BP23" s="202">
        <v>1</v>
      </c>
      <c r="BQ23" s="273">
        <v>1</v>
      </c>
      <c r="BR23" s="343">
        <f t="shared" si="24"/>
        <v>0.68910000000000005</v>
      </c>
      <c r="BS23" s="354"/>
      <c r="BT23" s="343"/>
      <c r="BV23" s="570"/>
      <c r="BW23" s="202"/>
      <c r="BX23" s="273"/>
      <c r="BY23" s="343"/>
      <c r="BZ23" s="354"/>
      <c r="CA23" s="343"/>
      <c r="CC23" s="570"/>
      <c r="CD23" s="202"/>
      <c r="CE23" s="273"/>
      <c r="CF23" s="343"/>
      <c r="CG23" s="354"/>
      <c r="CH23" s="343"/>
      <c r="CJ23" s="570"/>
      <c r="CK23" s="202"/>
      <c r="CL23" s="273"/>
      <c r="CM23" s="343"/>
      <c r="CN23" s="354"/>
      <c r="CO23" s="343"/>
      <c r="CQ23" s="570"/>
      <c r="CR23" s="202"/>
      <c r="CS23" s="273"/>
      <c r="CT23" s="343"/>
      <c r="CU23" s="354"/>
      <c r="CV23" s="343"/>
      <c r="CX23" s="570"/>
      <c r="CY23" s="202"/>
      <c r="CZ23" s="273"/>
      <c r="DA23" s="343"/>
      <c r="DB23" s="354"/>
      <c r="DC23" s="343"/>
      <c r="DD23" s="570" t="s">
        <v>164</v>
      </c>
      <c r="DE23" s="202">
        <v>1</v>
      </c>
      <c r="DF23" s="273">
        <v>1</v>
      </c>
      <c r="DG23" s="343">
        <f t="shared" si="15"/>
        <v>0.68910000000000005</v>
      </c>
      <c r="DH23" s="354"/>
      <c r="DI23" s="343"/>
    </row>
    <row r="24" spans="2:113" s="143" customFormat="1" ht="26.1" customHeight="1">
      <c r="B24" s="197"/>
      <c r="C24" s="198"/>
      <c r="D24" s="198"/>
      <c r="E24" s="199"/>
      <c r="F24" s="197"/>
      <c r="G24" s="227"/>
      <c r="H24" s="754"/>
      <c r="I24" s="198"/>
      <c r="J24" s="565"/>
      <c r="K24" s="270"/>
      <c r="L24" s="271"/>
      <c r="M24" s="568"/>
      <c r="N24" s="272"/>
      <c r="O24" s="379">
        <f t="shared" si="1"/>
        <v>0</v>
      </c>
      <c r="P24" s="387"/>
      <c r="Q24" s="343">
        <f t="shared" si="16"/>
        <v>0</v>
      </c>
      <c r="R24" s="222"/>
      <c r="S24" s="202"/>
      <c r="T24" s="273"/>
      <c r="U24" s="343">
        <f t="shared" si="11"/>
        <v>0</v>
      </c>
      <c r="V24" s="220"/>
      <c r="W24" s="343">
        <f t="shared" si="2"/>
        <v>0</v>
      </c>
      <c r="Y24" s="222"/>
      <c r="Z24" s="202"/>
      <c r="AA24" s="273"/>
      <c r="AB24" s="343">
        <f>DI24*Z24*AA24</f>
        <v>0</v>
      </c>
      <c r="AC24" s="220"/>
      <c r="AD24" s="343">
        <f t="shared" si="3"/>
        <v>0</v>
      </c>
      <c r="AF24" s="222"/>
      <c r="AG24" s="202"/>
      <c r="AH24" s="273"/>
      <c r="AI24" s="343">
        <f>DP24*AG24*AH24</f>
        <v>0</v>
      </c>
      <c r="AJ24" s="220"/>
      <c r="AK24" s="343">
        <f t="shared" si="4"/>
        <v>0</v>
      </c>
      <c r="AM24" s="222"/>
      <c r="AN24" s="202"/>
      <c r="AO24" s="273"/>
      <c r="AP24" s="343">
        <f>DW24*AN24*AO24</f>
        <v>0</v>
      </c>
      <c r="AQ24" s="220"/>
      <c r="AR24" s="343">
        <f t="shared" si="5"/>
        <v>0</v>
      </c>
      <c r="AT24" s="222"/>
      <c r="AU24" s="202"/>
      <c r="AV24" s="273"/>
      <c r="AW24" s="343">
        <f>ED24*AU24*AV24</f>
        <v>0</v>
      </c>
      <c r="AX24" s="220"/>
      <c r="AY24" s="343">
        <f t="shared" si="6"/>
        <v>0</v>
      </c>
      <c r="BA24" s="222"/>
      <c r="BB24" s="202"/>
      <c r="BC24" s="273"/>
      <c r="BD24" s="343">
        <f>EK24*BB24*BC24</f>
        <v>0</v>
      </c>
      <c r="BE24" s="220"/>
      <c r="BF24" s="343">
        <f t="shared" ref="BF24:BF26" si="26">BD24*(1/(1-BE24)-1)</f>
        <v>0</v>
      </c>
      <c r="BH24" s="222"/>
      <c r="BI24" s="202"/>
      <c r="BJ24" s="273"/>
      <c r="BK24" s="343">
        <f>ER24*BI24*BJ24</f>
        <v>0</v>
      </c>
      <c r="BL24" s="220"/>
      <c r="BM24" s="343">
        <f t="shared" si="20"/>
        <v>0</v>
      </c>
      <c r="BO24" s="222"/>
      <c r="BP24" s="202"/>
      <c r="BQ24" s="273"/>
      <c r="BR24" s="343">
        <f>EY24*BP24*BQ24</f>
        <v>0</v>
      </c>
      <c r="BS24" s="220"/>
      <c r="BT24" s="343">
        <f t="shared" si="21"/>
        <v>0</v>
      </c>
      <c r="BV24" s="222"/>
      <c r="BW24" s="202"/>
      <c r="BX24" s="273"/>
      <c r="BY24" s="343"/>
      <c r="BZ24" s="220"/>
      <c r="CA24" s="343"/>
      <c r="CC24" s="222"/>
      <c r="CD24" s="202"/>
      <c r="CE24" s="273"/>
      <c r="CF24" s="343"/>
      <c r="CG24" s="220"/>
      <c r="CH24" s="343"/>
      <c r="CJ24" s="222"/>
      <c r="CK24" s="202"/>
      <c r="CL24" s="273"/>
      <c r="CM24" s="343"/>
      <c r="CN24" s="220"/>
      <c r="CO24" s="343"/>
      <c r="CQ24" s="222"/>
      <c r="CR24" s="202"/>
      <c r="CS24" s="273"/>
      <c r="CT24" s="343"/>
      <c r="CU24" s="220"/>
      <c r="CV24" s="343"/>
      <c r="CX24" s="222"/>
      <c r="CY24" s="202"/>
      <c r="CZ24" s="273"/>
      <c r="DA24" s="343"/>
      <c r="DB24" s="220"/>
      <c r="DC24" s="343"/>
      <c r="DD24" s="222"/>
      <c r="DE24" s="202"/>
      <c r="DF24" s="273"/>
      <c r="DG24" s="343">
        <f>GN24*DE24*DF24</f>
        <v>0</v>
      </c>
      <c r="DH24" s="220"/>
      <c r="DI24" s="343">
        <f t="shared" ref="DI24:DI26" si="27">DG24*(1/(1-DH24)-1)</f>
        <v>0</v>
      </c>
    </row>
    <row r="25" spans="2:113" s="143" customFormat="1" ht="26.1" customHeight="1">
      <c r="B25" s="197"/>
      <c r="C25" s="198" t="s">
        <v>5171</v>
      </c>
      <c r="D25" s="198" t="s">
        <v>5186</v>
      </c>
      <c r="E25" s="199"/>
      <c r="F25" s="197" t="s">
        <v>5323</v>
      </c>
      <c r="G25" s="572" t="s">
        <v>164</v>
      </c>
      <c r="H25" s="857">
        <v>232</v>
      </c>
      <c r="I25" s="198">
        <v>1</v>
      </c>
      <c r="J25" s="565">
        <v>8</v>
      </c>
      <c r="K25" s="565">
        <v>28.13</v>
      </c>
      <c r="L25" s="271"/>
      <c r="M25" s="568">
        <v>75.258359999999996</v>
      </c>
      <c r="N25" s="272"/>
      <c r="O25" s="379">
        <f t="shared" si="1"/>
        <v>19.352560977777777</v>
      </c>
      <c r="P25" s="387"/>
      <c r="Q25" s="343">
        <f t="shared" si="16"/>
        <v>19.352560977777777</v>
      </c>
      <c r="R25" s="570" t="s">
        <v>164</v>
      </c>
      <c r="S25" s="202">
        <v>1</v>
      </c>
      <c r="T25" s="273">
        <v>1</v>
      </c>
      <c r="U25" s="343">
        <f>$Q25*S25*T25</f>
        <v>19.352560977777777</v>
      </c>
      <c r="V25" s="354"/>
      <c r="W25" s="343">
        <f>U25*(1/(1-V25)-1)</f>
        <v>0</v>
      </c>
      <c r="Y25" s="570" t="s">
        <v>164</v>
      </c>
      <c r="Z25" s="202">
        <v>1</v>
      </c>
      <c r="AA25" s="273">
        <v>1</v>
      </c>
      <c r="AB25" s="343">
        <f>$Q25*Z25*AA25</f>
        <v>19.352560977777777</v>
      </c>
      <c r="AC25" s="354"/>
      <c r="AD25" s="343">
        <f t="shared" si="3"/>
        <v>0</v>
      </c>
      <c r="AF25" s="570" t="s">
        <v>164</v>
      </c>
      <c r="AG25" s="202">
        <v>1</v>
      </c>
      <c r="AH25" s="273">
        <v>1</v>
      </c>
      <c r="AI25" s="343">
        <f>$Q25*AG25*AH25</f>
        <v>19.352560977777777</v>
      </c>
      <c r="AJ25" s="354"/>
      <c r="AK25" s="343">
        <f t="shared" si="4"/>
        <v>0</v>
      </c>
      <c r="AM25" s="570" t="s">
        <v>164</v>
      </c>
      <c r="AN25" s="202">
        <v>1</v>
      </c>
      <c r="AO25" s="273">
        <v>1</v>
      </c>
      <c r="AP25" s="343">
        <f>$Q25*AN25*AO25</f>
        <v>19.352560977777777</v>
      </c>
      <c r="AQ25" s="354"/>
      <c r="AR25" s="343">
        <f t="shared" si="5"/>
        <v>0</v>
      </c>
      <c r="AT25" s="570" t="s">
        <v>164</v>
      </c>
      <c r="AU25" s="202">
        <v>1</v>
      </c>
      <c r="AV25" s="273">
        <v>1</v>
      </c>
      <c r="AW25" s="343">
        <f>$Q25*AU25*AV25</f>
        <v>19.352560977777777</v>
      </c>
      <c r="AX25" s="354"/>
      <c r="AY25" s="343">
        <f t="shared" si="6"/>
        <v>0</v>
      </c>
      <c r="BA25" s="570" t="s">
        <v>164</v>
      </c>
      <c r="BB25" s="202">
        <v>1</v>
      </c>
      <c r="BC25" s="273">
        <v>1</v>
      </c>
      <c r="BD25" s="343">
        <f>$Q25*BB25*BC25</f>
        <v>19.352560977777777</v>
      </c>
      <c r="BE25" s="354"/>
      <c r="BF25" s="343">
        <f t="shared" si="26"/>
        <v>0</v>
      </c>
      <c r="BH25" s="570" t="s">
        <v>164</v>
      </c>
      <c r="BI25" s="202">
        <v>1</v>
      </c>
      <c r="BJ25" s="273">
        <v>1</v>
      </c>
      <c r="BK25" s="343">
        <f>$Q25*BI25*BJ25</f>
        <v>19.352560977777777</v>
      </c>
      <c r="BL25" s="354"/>
      <c r="BM25" s="343">
        <f t="shared" si="20"/>
        <v>0</v>
      </c>
      <c r="BO25" s="570" t="s">
        <v>164</v>
      </c>
      <c r="BP25" s="202">
        <v>1</v>
      </c>
      <c r="BQ25" s="273">
        <v>1</v>
      </c>
      <c r="BR25" s="343">
        <f>$Q25*BP25*BQ25</f>
        <v>19.352560977777777</v>
      </c>
      <c r="BS25" s="354"/>
      <c r="BT25" s="343">
        <f t="shared" si="21"/>
        <v>0</v>
      </c>
      <c r="BV25" s="570"/>
      <c r="BW25" s="202"/>
      <c r="BX25" s="273"/>
      <c r="BY25" s="343"/>
      <c r="BZ25" s="354"/>
      <c r="CA25" s="343"/>
      <c r="CC25" s="570"/>
      <c r="CD25" s="202"/>
      <c r="CE25" s="273"/>
      <c r="CF25" s="343"/>
      <c r="CG25" s="354"/>
      <c r="CH25" s="343"/>
      <c r="CJ25" s="570"/>
      <c r="CK25" s="202"/>
      <c r="CL25" s="273"/>
      <c r="CM25" s="343"/>
      <c r="CN25" s="354"/>
      <c r="CO25" s="343"/>
      <c r="CQ25" s="570"/>
      <c r="CR25" s="202"/>
      <c r="CS25" s="273"/>
      <c r="CT25" s="343"/>
      <c r="CU25" s="354"/>
      <c r="CV25" s="343"/>
      <c r="CX25" s="570"/>
      <c r="CY25" s="202"/>
      <c r="CZ25" s="273"/>
      <c r="DA25" s="343"/>
      <c r="DB25" s="354"/>
      <c r="DC25" s="343"/>
      <c r="DD25" s="570" t="s">
        <v>164</v>
      </c>
      <c r="DE25" s="202">
        <v>1</v>
      </c>
      <c r="DF25" s="273">
        <v>1</v>
      </c>
      <c r="DG25" s="343">
        <f>$Q25*DE25*DF25</f>
        <v>19.352560977777777</v>
      </c>
      <c r="DH25" s="354"/>
      <c r="DI25" s="343">
        <f t="shared" si="27"/>
        <v>0</v>
      </c>
    </row>
    <row r="26" spans="2:113" s="143" customFormat="1" ht="26.1" customHeight="1">
      <c r="B26" s="197"/>
      <c r="C26" s="758" t="s">
        <v>5171</v>
      </c>
      <c r="D26" s="758" t="s">
        <v>5325</v>
      </c>
      <c r="E26" s="858"/>
      <c r="F26" s="197" t="s">
        <v>5323</v>
      </c>
      <c r="G26" s="860" t="s">
        <v>164</v>
      </c>
      <c r="H26" s="861">
        <f>2*9.5*3600*277/81585</f>
        <v>232.2338665195808</v>
      </c>
      <c r="I26" s="758">
        <v>1</v>
      </c>
      <c r="J26" s="862">
        <v>0.05</v>
      </c>
      <c r="K26" s="862">
        <v>28.13</v>
      </c>
      <c r="L26" s="271"/>
      <c r="M26" s="568"/>
      <c r="N26" s="272"/>
      <c r="O26" s="379">
        <f t="shared" si="1"/>
        <v>9.0732481461052894E-2</v>
      </c>
      <c r="P26" s="387"/>
      <c r="Q26" s="343">
        <f t="shared" si="0"/>
        <v>9.0732481461052894E-2</v>
      </c>
      <c r="R26" s="570" t="s">
        <v>164</v>
      </c>
      <c r="S26" s="202">
        <v>1</v>
      </c>
      <c r="T26" s="273">
        <v>1</v>
      </c>
      <c r="U26" s="343">
        <f>$Q26*S26*T26</f>
        <v>9.0732481461052894E-2</v>
      </c>
      <c r="V26" s="354"/>
      <c r="W26" s="343">
        <f>U26*(1/(1-V26)-1)</f>
        <v>0</v>
      </c>
      <c r="Y26" s="570" t="s">
        <v>164</v>
      </c>
      <c r="Z26" s="202">
        <v>1</v>
      </c>
      <c r="AA26" s="273">
        <v>1</v>
      </c>
      <c r="AB26" s="343">
        <f>$Q26*Z26*AA26</f>
        <v>9.0732481461052894E-2</v>
      </c>
      <c r="AC26" s="354"/>
      <c r="AD26" s="343">
        <f t="shared" si="3"/>
        <v>0</v>
      </c>
      <c r="AF26" s="570" t="s">
        <v>164</v>
      </c>
      <c r="AG26" s="202">
        <v>1</v>
      </c>
      <c r="AH26" s="273">
        <v>1</v>
      </c>
      <c r="AI26" s="343">
        <f>$Q26*AG26*AH26</f>
        <v>9.0732481461052894E-2</v>
      </c>
      <c r="AJ26" s="354"/>
      <c r="AK26" s="343">
        <f t="shared" si="4"/>
        <v>0</v>
      </c>
      <c r="AM26" s="570" t="s">
        <v>164</v>
      </c>
      <c r="AN26" s="202">
        <v>1</v>
      </c>
      <c r="AO26" s="273">
        <v>1</v>
      </c>
      <c r="AP26" s="343">
        <f>$Q26*AN26*AO26</f>
        <v>9.0732481461052894E-2</v>
      </c>
      <c r="AQ26" s="354"/>
      <c r="AR26" s="343">
        <f t="shared" si="5"/>
        <v>0</v>
      </c>
      <c r="AT26" s="570" t="s">
        <v>164</v>
      </c>
      <c r="AU26" s="202">
        <v>1</v>
      </c>
      <c r="AV26" s="273">
        <v>1</v>
      </c>
      <c r="AW26" s="343">
        <f>$Q26*AU26*AV26</f>
        <v>9.0732481461052894E-2</v>
      </c>
      <c r="AX26" s="354"/>
      <c r="AY26" s="343">
        <f t="shared" si="6"/>
        <v>0</v>
      </c>
      <c r="BA26" s="570" t="s">
        <v>164</v>
      </c>
      <c r="BB26" s="202">
        <v>1</v>
      </c>
      <c r="BC26" s="273">
        <v>1</v>
      </c>
      <c r="BD26" s="343">
        <f>$Q26*BB26*BC26</f>
        <v>9.0732481461052894E-2</v>
      </c>
      <c r="BE26" s="354"/>
      <c r="BF26" s="343">
        <f t="shared" si="26"/>
        <v>0</v>
      </c>
      <c r="BH26" s="570" t="s">
        <v>164</v>
      </c>
      <c r="BI26" s="202">
        <v>1</v>
      </c>
      <c r="BJ26" s="273">
        <v>1</v>
      </c>
      <c r="BK26" s="343">
        <f>$Q26*BI26*BJ26</f>
        <v>9.0732481461052894E-2</v>
      </c>
      <c r="BL26" s="354"/>
      <c r="BM26" s="343">
        <f t="shared" si="20"/>
        <v>0</v>
      </c>
      <c r="BO26" s="570" t="s">
        <v>164</v>
      </c>
      <c r="BP26" s="202">
        <v>1</v>
      </c>
      <c r="BQ26" s="273">
        <v>1</v>
      </c>
      <c r="BR26" s="343">
        <f>$Q26*BP26*BQ26</f>
        <v>9.0732481461052894E-2</v>
      </c>
      <c r="BS26" s="354"/>
      <c r="BT26" s="343">
        <f t="shared" si="21"/>
        <v>0</v>
      </c>
      <c r="BV26" s="570"/>
      <c r="BW26" s="202"/>
      <c r="BX26" s="273"/>
      <c r="BY26" s="343"/>
      <c r="BZ26" s="354"/>
      <c r="CA26" s="343"/>
      <c r="CC26" s="570"/>
      <c r="CD26" s="202"/>
      <c r="CE26" s="273"/>
      <c r="CF26" s="343"/>
      <c r="CG26" s="354"/>
      <c r="CH26" s="343"/>
      <c r="CJ26" s="570"/>
      <c r="CK26" s="202"/>
      <c r="CL26" s="273"/>
      <c r="CM26" s="343"/>
      <c r="CN26" s="354"/>
      <c r="CO26" s="343"/>
      <c r="CQ26" s="570"/>
      <c r="CR26" s="202"/>
      <c r="CS26" s="273"/>
      <c r="CT26" s="343"/>
      <c r="CU26" s="354"/>
      <c r="CV26" s="343"/>
      <c r="CX26" s="570"/>
      <c r="CY26" s="202"/>
      <c r="CZ26" s="273"/>
      <c r="DA26" s="343"/>
      <c r="DB26" s="354"/>
      <c r="DC26" s="343"/>
      <c r="DD26" s="570" t="s">
        <v>164</v>
      </c>
      <c r="DE26" s="202">
        <v>1</v>
      </c>
      <c r="DF26" s="273">
        <v>1</v>
      </c>
      <c r="DG26" s="343">
        <f>$Q26*DE26*DF26</f>
        <v>9.0732481461052894E-2</v>
      </c>
      <c r="DH26" s="354"/>
      <c r="DI26" s="343">
        <f t="shared" si="27"/>
        <v>0</v>
      </c>
    </row>
    <row r="27" spans="2:113" s="143" customFormat="1" ht="26.1" customHeight="1">
      <c r="B27" s="197"/>
      <c r="C27" s="758"/>
      <c r="D27" s="758"/>
      <c r="E27" s="858"/>
      <c r="F27" s="197"/>
      <c r="G27" s="860"/>
      <c r="H27" s="861"/>
      <c r="I27" s="758"/>
      <c r="J27" s="862"/>
      <c r="K27" s="862"/>
      <c r="L27" s="271"/>
      <c r="M27" s="568"/>
      <c r="N27" s="272"/>
      <c r="O27" s="379">
        <f t="shared" si="1"/>
        <v>0</v>
      </c>
      <c r="P27" s="387"/>
      <c r="Q27" s="343">
        <f t="shared" si="0"/>
        <v>0</v>
      </c>
      <c r="R27" s="570"/>
      <c r="S27" s="202"/>
      <c r="T27" s="273"/>
      <c r="U27" s="343">
        <f t="shared" ref="U27:U43" si="28">$Q27*S27*T27</f>
        <v>0</v>
      </c>
      <c r="V27" s="354"/>
      <c r="W27" s="343">
        <f t="shared" ref="W27:W28" si="29">U27*(1/(1-V27)-1)</f>
        <v>0</v>
      </c>
      <c r="Y27" s="570"/>
      <c r="Z27" s="202"/>
      <c r="AA27" s="273"/>
      <c r="AB27" s="343">
        <f t="shared" ref="AB27:AB43" si="30">$Q27*Z27*AA27</f>
        <v>0</v>
      </c>
      <c r="AC27" s="354"/>
      <c r="AD27" s="343"/>
      <c r="AF27" s="570"/>
      <c r="AG27" s="202"/>
      <c r="AH27" s="273"/>
      <c r="AI27" s="343">
        <f t="shared" ref="AI27:AI43" si="31">$Q27*AG27*AH27</f>
        <v>0</v>
      </c>
      <c r="AJ27" s="354"/>
      <c r="AK27" s="343"/>
      <c r="AM27" s="570"/>
      <c r="AN27" s="202"/>
      <c r="AO27" s="273"/>
      <c r="AP27" s="343">
        <f t="shared" ref="AP27:AP32" si="32">$Q27*AN27*AO27</f>
        <v>0</v>
      </c>
      <c r="AQ27" s="354"/>
      <c r="AR27" s="343"/>
      <c r="AT27" s="570"/>
      <c r="AU27" s="202"/>
      <c r="AV27" s="273"/>
      <c r="AW27" s="343">
        <f t="shared" ref="AW27:AW32" si="33">$Q27*AU27*AV27</f>
        <v>0</v>
      </c>
      <c r="AX27" s="354"/>
      <c r="AY27" s="343"/>
      <c r="BA27" s="570"/>
      <c r="BB27" s="202"/>
      <c r="BC27" s="273"/>
      <c r="BD27" s="343">
        <f t="shared" ref="BD27:BD32" si="34">$Q27*BB27*BC27</f>
        <v>0</v>
      </c>
      <c r="BE27" s="354"/>
      <c r="BF27" s="343"/>
      <c r="BH27" s="570"/>
      <c r="BI27" s="202"/>
      <c r="BJ27" s="273"/>
      <c r="BK27" s="343">
        <f t="shared" ref="BK27:BK32" si="35">$Q27*BI27*BJ27</f>
        <v>0</v>
      </c>
      <c r="BL27" s="354"/>
      <c r="BM27" s="343"/>
      <c r="BO27" s="570"/>
      <c r="BP27" s="202"/>
      <c r="BQ27" s="273"/>
      <c r="BR27" s="343">
        <f t="shared" ref="BR27:BR32" si="36">$Q27*BP27*BQ27</f>
        <v>0</v>
      </c>
      <c r="BS27" s="354"/>
      <c r="BT27" s="343"/>
      <c r="BV27" s="570"/>
      <c r="BW27" s="202"/>
      <c r="BX27" s="273"/>
      <c r="BY27" s="343"/>
      <c r="BZ27" s="354"/>
      <c r="CA27" s="343"/>
      <c r="CC27" s="570"/>
      <c r="CD27" s="202"/>
      <c r="CE27" s="273"/>
      <c r="CF27" s="343"/>
      <c r="CG27" s="354"/>
      <c r="CH27" s="343"/>
      <c r="CJ27" s="570"/>
      <c r="CK27" s="202"/>
      <c r="CL27" s="273"/>
      <c r="CM27" s="343"/>
      <c r="CN27" s="354"/>
      <c r="CO27" s="343"/>
      <c r="CQ27" s="570"/>
      <c r="CR27" s="202"/>
      <c r="CS27" s="273"/>
      <c r="CT27" s="343"/>
      <c r="CU27" s="354"/>
      <c r="CV27" s="343"/>
      <c r="CX27" s="570"/>
      <c r="CY27" s="202"/>
      <c r="CZ27" s="273"/>
      <c r="DA27" s="343"/>
      <c r="DB27" s="354"/>
      <c r="DC27" s="343"/>
      <c r="DD27" s="570"/>
      <c r="DE27" s="202"/>
      <c r="DF27" s="273"/>
      <c r="DG27" s="343">
        <f t="shared" ref="DG27:DG32" si="37">$Q27*DE27*DF27</f>
        <v>0</v>
      </c>
      <c r="DH27" s="354"/>
      <c r="DI27" s="343"/>
    </row>
    <row r="28" spans="2:113" s="143" customFormat="1" ht="26.1" customHeight="1">
      <c r="B28" s="197"/>
      <c r="C28" s="758" t="s">
        <v>5327</v>
      </c>
      <c r="D28" s="758" t="s">
        <v>5328</v>
      </c>
      <c r="E28" s="858"/>
      <c r="F28" s="859" t="s">
        <v>5323</v>
      </c>
      <c r="G28" s="860" t="s">
        <v>164</v>
      </c>
      <c r="H28" s="861">
        <v>3600</v>
      </c>
      <c r="I28" s="758">
        <v>1</v>
      </c>
      <c r="J28" s="862">
        <v>1</v>
      </c>
      <c r="K28" s="862">
        <v>8.0484000000000009</v>
      </c>
      <c r="L28" s="271"/>
      <c r="M28" s="568"/>
      <c r="N28" s="272"/>
      <c r="O28" s="379">
        <f t="shared" si="1"/>
        <v>8.0484000000000009</v>
      </c>
      <c r="P28" s="387"/>
      <c r="Q28" s="343">
        <f t="shared" si="0"/>
        <v>8.0484000000000009</v>
      </c>
      <c r="R28" s="570" t="s">
        <v>164</v>
      </c>
      <c r="S28" s="202">
        <v>1</v>
      </c>
      <c r="T28" s="273">
        <v>1</v>
      </c>
      <c r="U28" s="343">
        <f t="shared" si="28"/>
        <v>8.0484000000000009</v>
      </c>
      <c r="V28" s="354"/>
      <c r="W28" s="343">
        <f t="shared" si="29"/>
        <v>0</v>
      </c>
      <c r="Y28" s="570" t="s">
        <v>164</v>
      </c>
      <c r="Z28" s="202">
        <v>1</v>
      </c>
      <c r="AA28" s="273">
        <v>1</v>
      </c>
      <c r="AB28" s="343">
        <f t="shared" si="30"/>
        <v>8.0484000000000009</v>
      </c>
      <c r="AC28" s="354"/>
      <c r="AD28" s="343"/>
      <c r="AF28" s="570" t="s">
        <v>164</v>
      </c>
      <c r="AG28" s="202">
        <v>1</v>
      </c>
      <c r="AH28" s="273">
        <v>1</v>
      </c>
      <c r="AI28" s="343">
        <f t="shared" si="31"/>
        <v>8.0484000000000009</v>
      </c>
      <c r="AJ28" s="354"/>
      <c r="AK28" s="343"/>
      <c r="AM28" s="570" t="s">
        <v>164</v>
      </c>
      <c r="AN28" s="202">
        <v>1</v>
      </c>
      <c r="AO28" s="273">
        <v>1</v>
      </c>
      <c r="AP28" s="343">
        <f t="shared" si="32"/>
        <v>8.0484000000000009</v>
      </c>
      <c r="AQ28" s="354"/>
      <c r="AR28" s="343"/>
      <c r="AT28" s="570" t="s">
        <v>164</v>
      </c>
      <c r="AU28" s="202">
        <v>1</v>
      </c>
      <c r="AV28" s="273">
        <v>1</v>
      </c>
      <c r="AW28" s="343">
        <f t="shared" si="33"/>
        <v>8.0484000000000009</v>
      </c>
      <c r="AX28" s="354"/>
      <c r="AY28" s="343"/>
      <c r="BA28" s="570" t="s">
        <v>164</v>
      </c>
      <c r="BB28" s="202">
        <v>1</v>
      </c>
      <c r="BC28" s="273">
        <v>1</v>
      </c>
      <c r="BD28" s="343">
        <f t="shared" si="34"/>
        <v>8.0484000000000009</v>
      </c>
      <c r="BE28" s="354"/>
      <c r="BF28" s="343"/>
      <c r="BH28" s="570" t="s">
        <v>164</v>
      </c>
      <c r="BI28" s="202">
        <v>1</v>
      </c>
      <c r="BJ28" s="273">
        <v>1</v>
      </c>
      <c r="BK28" s="343">
        <f>$Q28*BI28*BJ28</f>
        <v>8.0484000000000009</v>
      </c>
      <c r="BL28" s="354"/>
      <c r="BM28" s="343"/>
      <c r="BO28" s="570" t="s">
        <v>164</v>
      </c>
      <c r="BP28" s="202">
        <v>1</v>
      </c>
      <c r="BQ28" s="273">
        <v>1</v>
      </c>
      <c r="BR28" s="343">
        <f t="shared" si="36"/>
        <v>8.0484000000000009</v>
      </c>
      <c r="BS28" s="354"/>
      <c r="BT28" s="343"/>
      <c r="BV28" s="570"/>
      <c r="BW28" s="202"/>
      <c r="BX28" s="273"/>
      <c r="BY28" s="343"/>
      <c r="BZ28" s="354"/>
      <c r="CA28" s="343"/>
      <c r="CC28" s="570"/>
      <c r="CD28" s="202"/>
      <c r="CE28" s="273"/>
      <c r="CF28" s="343"/>
      <c r="CG28" s="354"/>
      <c r="CH28" s="343"/>
      <c r="CJ28" s="570"/>
      <c r="CK28" s="202"/>
      <c r="CL28" s="273"/>
      <c r="CM28" s="343"/>
      <c r="CN28" s="354"/>
      <c r="CO28" s="343"/>
      <c r="CQ28" s="570"/>
      <c r="CR28" s="202"/>
      <c r="CS28" s="273"/>
      <c r="CT28" s="343"/>
      <c r="CU28" s="354"/>
      <c r="CV28" s="343"/>
      <c r="CX28" s="570"/>
      <c r="CY28" s="202"/>
      <c r="CZ28" s="273"/>
      <c r="DA28" s="343"/>
      <c r="DB28" s="354"/>
      <c r="DC28" s="343"/>
      <c r="DD28" s="570" t="s">
        <v>164</v>
      </c>
      <c r="DE28" s="202">
        <v>1</v>
      </c>
      <c r="DF28" s="273">
        <v>1</v>
      </c>
      <c r="DG28" s="343">
        <f t="shared" si="37"/>
        <v>8.0484000000000009</v>
      </c>
      <c r="DH28" s="354"/>
      <c r="DI28" s="343"/>
    </row>
    <row r="29" spans="2:113" s="143" customFormat="1" ht="26.1" customHeight="1">
      <c r="B29" s="197"/>
      <c r="C29" s="758" t="s">
        <v>5327</v>
      </c>
      <c r="D29" s="758" t="s">
        <v>5329</v>
      </c>
      <c r="E29" s="858"/>
      <c r="F29" s="859" t="s">
        <v>5323</v>
      </c>
      <c r="G29" s="860" t="s">
        <v>164</v>
      </c>
      <c r="H29" s="861">
        <v>3600</v>
      </c>
      <c r="I29" s="758">
        <v>1</v>
      </c>
      <c r="J29" s="862">
        <v>1</v>
      </c>
      <c r="K29" s="862">
        <v>3.8014000000000001</v>
      </c>
      <c r="L29" s="271"/>
      <c r="M29" s="568"/>
      <c r="N29" s="272"/>
      <c r="O29" s="379">
        <f t="shared" si="1"/>
        <v>3.8014000000000001</v>
      </c>
      <c r="P29" s="387"/>
      <c r="Q29" s="343">
        <f t="shared" si="0"/>
        <v>3.8014000000000001</v>
      </c>
      <c r="R29" s="570" t="s">
        <v>164</v>
      </c>
      <c r="S29" s="202">
        <v>1</v>
      </c>
      <c r="T29" s="273">
        <v>1</v>
      </c>
      <c r="U29" s="343">
        <f t="shared" si="28"/>
        <v>3.8014000000000001</v>
      </c>
      <c r="V29" s="354"/>
      <c r="W29" s="343"/>
      <c r="Y29" s="570" t="s">
        <v>164</v>
      </c>
      <c r="Z29" s="202">
        <v>1</v>
      </c>
      <c r="AA29" s="273">
        <v>1</v>
      </c>
      <c r="AB29" s="343">
        <f t="shared" si="30"/>
        <v>3.8014000000000001</v>
      </c>
      <c r="AC29" s="354"/>
      <c r="AD29" s="343"/>
      <c r="AF29" s="570" t="s">
        <v>164</v>
      </c>
      <c r="AG29" s="202">
        <v>1</v>
      </c>
      <c r="AH29" s="273">
        <v>1</v>
      </c>
      <c r="AI29" s="343">
        <f t="shared" si="31"/>
        <v>3.8014000000000001</v>
      </c>
      <c r="AJ29" s="354"/>
      <c r="AK29" s="343"/>
      <c r="AM29" s="570" t="s">
        <v>164</v>
      </c>
      <c r="AN29" s="202">
        <v>1</v>
      </c>
      <c r="AO29" s="273">
        <v>1</v>
      </c>
      <c r="AP29" s="343">
        <f t="shared" si="32"/>
        <v>3.8014000000000001</v>
      </c>
      <c r="AQ29" s="354"/>
      <c r="AR29" s="343"/>
      <c r="AT29" s="570" t="s">
        <v>164</v>
      </c>
      <c r="AU29" s="202">
        <v>1</v>
      </c>
      <c r="AV29" s="273">
        <v>1</v>
      </c>
      <c r="AW29" s="343">
        <f t="shared" si="33"/>
        <v>3.8014000000000001</v>
      </c>
      <c r="AX29" s="354"/>
      <c r="AY29" s="343"/>
      <c r="BA29" s="570" t="s">
        <v>164</v>
      </c>
      <c r="BB29" s="202">
        <v>1</v>
      </c>
      <c r="BC29" s="273">
        <v>1</v>
      </c>
      <c r="BD29" s="343">
        <f t="shared" si="34"/>
        <v>3.8014000000000001</v>
      </c>
      <c r="BE29" s="354"/>
      <c r="BF29" s="343"/>
      <c r="BH29" s="570" t="s">
        <v>164</v>
      </c>
      <c r="BI29" s="202">
        <v>1</v>
      </c>
      <c r="BJ29" s="273">
        <v>1</v>
      </c>
      <c r="BK29" s="343">
        <f>$Q29*BI29*BJ29</f>
        <v>3.8014000000000001</v>
      </c>
      <c r="BL29" s="354"/>
      <c r="BM29" s="343"/>
      <c r="BO29" s="570" t="s">
        <v>164</v>
      </c>
      <c r="BP29" s="202">
        <v>1</v>
      </c>
      <c r="BQ29" s="273">
        <v>1</v>
      </c>
      <c r="BR29" s="343">
        <f t="shared" si="36"/>
        <v>3.8014000000000001</v>
      </c>
      <c r="BS29" s="354"/>
      <c r="BT29" s="343"/>
      <c r="BV29" s="570"/>
      <c r="BW29" s="202"/>
      <c r="BX29" s="273"/>
      <c r="BY29" s="343"/>
      <c r="BZ29" s="354"/>
      <c r="CA29" s="343"/>
      <c r="CC29" s="570"/>
      <c r="CD29" s="202"/>
      <c r="CE29" s="273"/>
      <c r="CF29" s="343"/>
      <c r="CG29" s="354"/>
      <c r="CH29" s="343"/>
      <c r="CJ29" s="570"/>
      <c r="CK29" s="202"/>
      <c r="CL29" s="273"/>
      <c r="CM29" s="343"/>
      <c r="CN29" s="354"/>
      <c r="CO29" s="343"/>
      <c r="CQ29" s="570"/>
      <c r="CR29" s="202"/>
      <c r="CS29" s="273"/>
      <c r="CT29" s="343"/>
      <c r="CU29" s="354"/>
      <c r="CV29" s="343"/>
      <c r="CX29" s="570"/>
      <c r="CY29" s="202"/>
      <c r="CZ29" s="273"/>
      <c r="DA29" s="343"/>
      <c r="DB29" s="354"/>
      <c r="DC29" s="343"/>
      <c r="DD29" s="570" t="s">
        <v>164</v>
      </c>
      <c r="DE29" s="202">
        <v>1</v>
      </c>
      <c r="DF29" s="273">
        <v>1</v>
      </c>
      <c r="DG29" s="343">
        <f t="shared" si="37"/>
        <v>3.8014000000000001</v>
      </c>
      <c r="DH29" s="354"/>
      <c r="DI29" s="343"/>
    </row>
    <row r="30" spans="2:113" s="143" customFormat="1" ht="26.1" customHeight="1">
      <c r="B30" s="197"/>
      <c r="C30" s="758" t="s">
        <v>5327</v>
      </c>
      <c r="D30" s="758" t="s">
        <v>5330</v>
      </c>
      <c r="E30" s="858"/>
      <c r="F30" s="859" t="s">
        <v>5323</v>
      </c>
      <c r="G30" s="860" t="s">
        <v>164</v>
      </c>
      <c r="H30" s="861">
        <v>3600</v>
      </c>
      <c r="I30" s="758">
        <v>1</v>
      </c>
      <c r="J30" s="862">
        <v>1</v>
      </c>
      <c r="K30" s="862">
        <v>1.9508000000000001</v>
      </c>
      <c r="L30" s="271"/>
      <c r="M30" s="568"/>
      <c r="N30" s="272"/>
      <c r="O30" s="379">
        <f t="shared" si="1"/>
        <v>1.9508000000000001</v>
      </c>
      <c r="P30" s="387"/>
      <c r="Q30" s="343">
        <f t="shared" si="0"/>
        <v>1.9508000000000001</v>
      </c>
      <c r="R30" s="570" t="s">
        <v>164</v>
      </c>
      <c r="S30" s="202">
        <v>1</v>
      </c>
      <c r="T30" s="273">
        <v>1</v>
      </c>
      <c r="U30" s="343">
        <f t="shared" si="28"/>
        <v>1.9508000000000001</v>
      </c>
      <c r="V30" s="354"/>
      <c r="W30" s="343"/>
      <c r="Y30" s="570" t="s">
        <v>164</v>
      </c>
      <c r="Z30" s="202">
        <v>1</v>
      </c>
      <c r="AA30" s="273">
        <v>1</v>
      </c>
      <c r="AB30" s="343">
        <f t="shared" si="30"/>
        <v>1.9508000000000001</v>
      </c>
      <c r="AC30" s="354"/>
      <c r="AD30" s="343"/>
      <c r="AF30" s="570" t="s">
        <v>164</v>
      </c>
      <c r="AG30" s="202">
        <v>1</v>
      </c>
      <c r="AH30" s="273">
        <v>1</v>
      </c>
      <c r="AI30" s="343">
        <f t="shared" si="31"/>
        <v>1.9508000000000001</v>
      </c>
      <c r="AJ30" s="354"/>
      <c r="AK30" s="343"/>
      <c r="AM30" s="570" t="s">
        <v>164</v>
      </c>
      <c r="AN30" s="202">
        <v>1</v>
      </c>
      <c r="AO30" s="273">
        <v>1</v>
      </c>
      <c r="AP30" s="343">
        <f t="shared" si="32"/>
        <v>1.9508000000000001</v>
      </c>
      <c r="AQ30" s="354"/>
      <c r="AR30" s="343"/>
      <c r="AT30" s="570" t="s">
        <v>164</v>
      </c>
      <c r="AU30" s="202">
        <v>1</v>
      </c>
      <c r="AV30" s="273">
        <v>1</v>
      </c>
      <c r="AW30" s="343">
        <f t="shared" si="33"/>
        <v>1.9508000000000001</v>
      </c>
      <c r="AX30" s="354"/>
      <c r="AY30" s="343"/>
      <c r="BA30" s="570" t="s">
        <v>164</v>
      </c>
      <c r="BB30" s="202">
        <v>1</v>
      </c>
      <c r="BC30" s="273">
        <v>1</v>
      </c>
      <c r="BD30" s="343">
        <f t="shared" si="34"/>
        <v>1.9508000000000001</v>
      </c>
      <c r="BE30" s="354"/>
      <c r="BF30" s="343"/>
      <c r="BH30" s="570" t="s">
        <v>164</v>
      </c>
      <c r="BI30" s="202">
        <v>1</v>
      </c>
      <c r="BJ30" s="273">
        <v>1</v>
      </c>
      <c r="BK30" s="343">
        <f t="shared" si="35"/>
        <v>1.9508000000000001</v>
      </c>
      <c r="BL30" s="354"/>
      <c r="BM30" s="343"/>
      <c r="BO30" s="570" t="s">
        <v>164</v>
      </c>
      <c r="BP30" s="202">
        <v>1</v>
      </c>
      <c r="BQ30" s="273">
        <v>1</v>
      </c>
      <c r="BR30" s="343">
        <f t="shared" si="36"/>
        <v>1.9508000000000001</v>
      </c>
      <c r="BS30" s="354"/>
      <c r="BT30" s="343"/>
      <c r="BV30" s="570"/>
      <c r="BW30" s="202"/>
      <c r="BX30" s="273"/>
      <c r="BY30" s="343"/>
      <c r="BZ30" s="354"/>
      <c r="CA30" s="343"/>
      <c r="CC30" s="570"/>
      <c r="CD30" s="202"/>
      <c r="CE30" s="273"/>
      <c r="CF30" s="343"/>
      <c r="CG30" s="354"/>
      <c r="CH30" s="343"/>
      <c r="CJ30" s="570"/>
      <c r="CK30" s="202"/>
      <c r="CL30" s="273"/>
      <c r="CM30" s="343"/>
      <c r="CN30" s="354"/>
      <c r="CO30" s="343"/>
      <c r="CQ30" s="570"/>
      <c r="CR30" s="202"/>
      <c r="CS30" s="273"/>
      <c r="CT30" s="343"/>
      <c r="CU30" s="354"/>
      <c r="CV30" s="343"/>
      <c r="CX30" s="570"/>
      <c r="CY30" s="202"/>
      <c r="CZ30" s="273"/>
      <c r="DA30" s="343"/>
      <c r="DB30" s="354"/>
      <c r="DC30" s="343"/>
      <c r="DD30" s="570" t="s">
        <v>164</v>
      </c>
      <c r="DE30" s="202">
        <v>1</v>
      </c>
      <c r="DF30" s="273">
        <v>1</v>
      </c>
      <c r="DG30" s="343">
        <f t="shared" si="37"/>
        <v>1.9508000000000001</v>
      </c>
      <c r="DH30" s="354"/>
      <c r="DI30" s="343"/>
    </row>
    <row r="31" spans="2:113" s="143" customFormat="1" ht="26.1" customHeight="1">
      <c r="B31" s="197"/>
      <c r="C31" s="758" t="s">
        <v>5327</v>
      </c>
      <c r="D31" s="758" t="s">
        <v>5331</v>
      </c>
      <c r="E31" s="858"/>
      <c r="F31" s="859" t="s">
        <v>5323</v>
      </c>
      <c r="G31" s="860" t="s">
        <v>164</v>
      </c>
      <c r="H31" s="861">
        <v>3600</v>
      </c>
      <c r="I31" s="758">
        <v>1</v>
      </c>
      <c r="J31" s="862">
        <v>1</v>
      </c>
      <c r="K31" s="862">
        <v>2.38</v>
      </c>
      <c r="L31" s="271"/>
      <c r="M31" s="568"/>
      <c r="N31" s="272"/>
      <c r="O31" s="379">
        <f t="shared" si="1"/>
        <v>2.38</v>
      </c>
      <c r="P31" s="387"/>
      <c r="Q31" s="343">
        <f t="shared" si="0"/>
        <v>2.38</v>
      </c>
      <c r="R31" s="570" t="s">
        <v>164</v>
      </c>
      <c r="S31" s="202">
        <v>1</v>
      </c>
      <c r="T31" s="273">
        <v>1</v>
      </c>
      <c r="U31" s="343">
        <f t="shared" si="28"/>
        <v>2.38</v>
      </c>
      <c r="V31" s="354"/>
      <c r="W31" s="343"/>
      <c r="Y31" s="570" t="s">
        <v>164</v>
      </c>
      <c r="Z31" s="202">
        <v>1</v>
      </c>
      <c r="AA31" s="273">
        <v>1</v>
      </c>
      <c r="AB31" s="343">
        <f t="shared" si="30"/>
        <v>2.38</v>
      </c>
      <c r="AC31" s="354"/>
      <c r="AD31" s="343"/>
      <c r="AF31" s="570" t="s">
        <v>164</v>
      </c>
      <c r="AG31" s="202">
        <v>1</v>
      </c>
      <c r="AH31" s="273">
        <v>1</v>
      </c>
      <c r="AI31" s="343">
        <f t="shared" si="31"/>
        <v>2.38</v>
      </c>
      <c r="AJ31" s="354"/>
      <c r="AK31" s="343"/>
      <c r="AM31" s="570" t="s">
        <v>164</v>
      </c>
      <c r="AN31" s="202">
        <v>1</v>
      </c>
      <c r="AO31" s="273">
        <v>1</v>
      </c>
      <c r="AP31" s="343">
        <f t="shared" si="32"/>
        <v>2.38</v>
      </c>
      <c r="AQ31" s="354"/>
      <c r="AR31" s="343"/>
      <c r="AT31" s="570" t="s">
        <v>164</v>
      </c>
      <c r="AU31" s="202">
        <v>1</v>
      </c>
      <c r="AV31" s="273">
        <v>1</v>
      </c>
      <c r="AW31" s="343">
        <f t="shared" si="33"/>
        <v>2.38</v>
      </c>
      <c r="AX31" s="354"/>
      <c r="AY31" s="343"/>
      <c r="BA31" s="570" t="s">
        <v>164</v>
      </c>
      <c r="BB31" s="202">
        <v>1</v>
      </c>
      <c r="BC31" s="273">
        <v>1</v>
      </c>
      <c r="BD31" s="343">
        <f t="shared" si="34"/>
        <v>2.38</v>
      </c>
      <c r="BE31" s="354"/>
      <c r="BF31" s="343"/>
      <c r="BH31" s="570" t="s">
        <v>164</v>
      </c>
      <c r="BI31" s="202">
        <v>1</v>
      </c>
      <c r="BJ31" s="273">
        <v>1</v>
      </c>
      <c r="BK31" s="343">
        <f t="shared" si="35"/>
        <v>2.38</v>
      </c>
      <c r="BL31" s="354"/>
      <c r="BM31" s="343"/>
      <c r="BO31" s="570" t="s">
        <v>164</v>
      </c>
      <c r="BP31" s="202">
        <v>1</v>
      </c>
      <c r="BQ31" s="273">
        <v>1</v>
      </c>
      <c r="BR31" s="343">
        <f t="shared" si="36"/>
        <v>2.38</v>
      </c>
      <c r="BS31" s="354"/>
      <c r="BT31" s="343"/>
      <c r="BV31" s="570"/>
      <c r="BW31" s="202"/>
      <c r="BX31" s="273"/>
      <c r="BY31" s="343"/>
      <c r="BZ31" s="354"/>
      <c r="CA31" s="343"/>
      <c r="CC31" s="570"/>
      <c r="CD31" s="202"/>
      <c r="CE31" s="273"/>
      <c r="CF31" s="343"/>
      <c r="CG31" s="354"/>
      <c r="CH31" s="343"/>
      <c r="CJ31" s="570"/>
      <c r="CK31" s="202"/>
      <c r="CL31" s="273"/>
      <c r="CM31" s="343"/>
      <c r="CN31" s="354"/>
      <c r="CO31" s="343"/>
      <c r="CQ31" s="570"/>
      <c r="CR31" s="202"/>
      <c r="CS31" s="273"/>
      <c r="CT31" s="343"/>
      <c r="CU31" s="354"/>
      <c r="CV31" s="343"/>
      <c r="CX31" s="570"/>
      <c r="CY31" s="202"/>
      <c r="CZ31" s="273"/>
      <c r="DA31" s="343"/>
      <c r="DB31" s="354"/>
      <c r="DC31" s="343"/>
      <c r="DD31" s="570" t="s">
        <v>164</v>
      </c>
      <c r="DE31" s="202">
        <v>1</v>
      </c>
      <c r="DF31" s="273">
        <v>1</v>
      </c>
      <c r="DG31" s="343">
        <f t="shared" si="37"/>
        <v>2.38</v>
      </c>
      <c r="DH31" s="354"/>
      <c r="DI31" s="343"/>
    </row>
    <row r="32" spans="2:113" s="143" customFormat="1" ht="26.1" customHeight="1">
      <c r="B32" s="197"/>
      <c r="C32" s="758"/>
      <c r="D32" s="198"/>
      <c r="E32" s="199"/>
      <c r="F32" s="197"/>
      <c r="G32" s="227"/>
      <c r="H32" s="754"/>
      <c r="I32" s="198"/>
      <c r="J32" s="565"/>
      <c r="K32" s="270"/>
      <c r="L32" s="271"/>
      <c r="M32" s="564"/>
      <c r="N32" s="272"/>
      <c r="O32" s="379"/>
      <c r="P32" s="387"/>
      <c r="Q32" s="343">
        <f t="shared" si="0"/>
        <v>0</v>
      </c>
      <c r="R32" s="570"/>
      <c r="S32" s="202"/>
      <c r="T32" s="273"/>
      <c r="U32" s="343">
        <f t="shared" si="28"/>
        <v>0</v>
      </c>
      <c r="V32" s="354"/>
      <c r="W32" s="343"/>
      <c r="Y32" s="570"/>
      <c r="Z32" s="202"/>
      <c r="AA32" s="273"/>
      <c r="AB32" s="343">
        <f t="shared" si="30"/>
        <v>0</v>
      </c>
      <c r="AC32" s="354"/>
      <c r="AD32" s="343"/>
      <c r="AF32" s="570"/>
      <c r="AG32" s="202"/>
      <c r="AH32" s="273"/>
      <c r="AI32" s="343">
        <f t="shared" si="31"/>
        <v>0</v>
      </c>
      <c r="AJ32" s="354"/>
      <c r="AK32" s="343"/>
      <c r="AM32" s="570"/>
      <c r="AN32" s="202"/>
      <c r="AO32" s="273"/>
      <c r="AP32" s="343">
        <f t="shared" si="32"/>
        <v>0</v>
      </c>
      <c r="AQ32" s="354"/>
      <c r="AR32" s="343"/>
      <c r="AT32" s="570"/>
      <c r="AU32" s="202"/>
      <c r="AV32" s="273"/>
      <c r="AW32" s="343">
        <f t="shared" si="33"/>
        <v>0</v>
      </c>
      <c r="AX32" s="354"/>
      <c r="AY32" s="343"/>
      <c r="BA32" s="570"/>
      <c r="BB32" s="202"/>
      <c r="BC32" s="273"/>
      <c r="BD32" s="343">
        <f t="shared" si="34"/>
        <v>0</v>
      </c>
      <c r="BE32" s="354"/>
      <c r="BF32" s="343"/>
      <c r="BH32" s="570"/>
      <c r="BI32" s="202"/>
      <c r="BJ32" s="273"/>
      <c r="BK32" s="343">
        <f t="shared" si="35"/>
        <v>0</v>
      </c>
      <c r="BL32" s="354"/>
      <c r="BM32" s="343"/>
      <c r="BO32" s="570"/>
      <c r="BP32" s="202"/>
      <c r="BQ32" s="273"/>
      <c r="BR32" s="343">
        <f t="shared" si="36"/>
        <v>0</v>
      </c>
      <c r="BS32" s="354"/>
      <c r="BT32" s="343"/>
      <c r="BV32" s="570"/>
      <c r="BW32" s="202"/>
      <c r="BX32" s="273"/>
      <c r="BY32" s="343"/>
      <c r="BZ32" s="354"/>
      <c r="CA32" s="343"/>
      <c r="CC32" s="570"/>
      <c r="CD32" s="202"/>
      <c r="CE32" s="273"/>
      <c r="CF32" s="343"/>
      <c r="CG32" s="354"/>
      <c r="CH32" s="343"/>
      <c r="CJ32" s="570"/>
      <c r="CK32" s="202"/>
      <c r="CL32" s="273"/>
      <c r="CM32" s="343"/>
      <c r="CN32" s="354"/>
      <c r="CO32" s="343"/>
      <c r="CQ32" s="570"/>
      <c r="CR32" s="202"/>
      <c r="CS32" s="273"/>
      <c r="CT32" s="343"/>
      <c r="CU32" s="354"/>
      <c r="CV32" s="343"/>
      <c r="CX32" s="570"/>
      <c r="CY32" s="202"/>
      <c r="CZ32" s="273"/>
      <c r="DA32" s="343"/>
      <c r="DB32" s="354"/>
      <c r="DC32" s="343"/>
      <c r="DD32" s="570"/>
      <c r="DE32" s="202"/>
      <c r="DF32" s="273"/>
      <c r="DG32" s="343">
        <f t="shared" si="37"/>
        <v>0</v>
      </c>
      <c r="DH32" s="354"/>
      <c r="DI32" s="343"/>
    </row>
    <row r="33" spans="1:113" s="143" customFormat="1" ht="26.1" hidden="1" customHeight="1">
      <c r="B33" s="197"/>
      <c r="C33" s="198"/>
      <c r="D33" s="198"/>
      <c r="E33" s="199"/>
      <c r="F33" s="197"/>
      <c r="G33" s="227"/>
      <c r="H33" s="198"/>
      <c r="I33" s="198"/>
      <c r="J33" s="565"/>
      <c r="K33" s="270"/>
      <c r="L33" s="271"/>
      <c r="M33" s="564"/>
      <c r="N33" s="272"/>
      <c r="O33" s="379">
        <f t="shared" si="1"/>
        <v>0</v>
      </c>
      <c r="P33" s="387"/>
      <c r="Q33" s="343">
        <f t="shared" si="0"/>
        <v>0</v>
      </c>
      <c r="R33" s="222"/>
      <c r="S33" s="202"/>
      <c r="T33" s="273"/>
      <c r="U33" s="343">
        <f t="shared" si="28"/>
        <v>0</v>
      </c>
      <c r="V33" s="220"/>
      <c r="W33" s="343">
        <f t="shared" ref="W33:W38" si="38">U33*(1/(1-V33)-1)</f>
        <v>0</v>
      </c>
      <c r="Y33" s="222"/>
      <c r="Z33" s="202"/>
      <c r="AA33" s="273"/>
      <c r="AB33" s="343">
        <f t="shared" si="30"/>
        <v>0</v>
      </c>
      <c r="AC33" s="220"/>
      <c r="AD33" s="343">
        <f t="shared" ref="AD33:AD38" si="39">AB33*(1/(1-AC33)-1)</f>
        <v>0</v>
      </c>
      <c r="AF33" s="222"/>
      <c r="AG33" s="202"/>
      <c r="AH33" s="273"/>
      <c r="AI33" s="343">
        <f t="shared" si="31"/>
        <v>0</v>
      </c>
      <c r="AJ33" s="220"/>
      <c r="AK33" s="343">
        <f t="shared" ref="AK33:AK38" si="40">AI33*(1/(1-AJ33)-1)</f>
        <v>0</v>
      </c>
      <c r="AM33" s="222"/>
      <c r="AN33" s="202"/>
      <c r="AO33" s="273"/>
      <c r="AP33" s="343">
        <f t="shared" ref="AP33:AP44" si="41">DW33*AN33*AO33</f>
        <v>0</v>
      </c>
      <c r="AQ33" s="220"/>
      <c r="AR33" s="343">
        <f t="shared" ref="AR33:AR38" si="42">AP33*(1/(1-AQ33)-1)</f>
        <v>0</v>
      </c>
      <c r="AT33" s="222"/>
      <c r="AU33" s="202"/>
      <c r="AV33" s="273"/>
      <c r="AW33" s="343">
        <f t="shared" ref="AW33:AW44" si="43">ED33*AU33*AV33</f>
        <v>0</v>
      </c>
      <c r="AX33" s="220"/>
      <c r="AY33" s="343">
        <f t="shared" ref="AY33:AY38" si="44">AW33*(1/(1-AX33)-1)</f>
        <v>0</v>
      </c>
      <c r="BA33" s="222"/>
      <c r="BB33" s="202"/>
      <c r="BC33" s="273"/>
      <c r="BD33" s="343">
        <f t="shared" ref="BD33:BD44" si="45">EK33*BB33*BC33</f>
        <v>0</v>
      </c>
      <c r="BE33" s="220"/>
      <c r="BF33" s="343">
        <f t="shared" ref="BF33:BF38" si="46">BD33*(1/(1-BE33)-1)</f>
        <v>0</v>
      </c>
      <c r="BH33" s="222"/>
      <c r="BI33" s="202"/>
      <c r="BJ33" s="273"/>
      <c r="BK33" s="343">
        <f t="shared" ref="BK33:BK44" si="47">ER33*BI33*BJ33</f>
        <v>0</v>
      </c>
      <c r="BL33" s="220"/>
      <c r="BM33" s="343">
        <f t="shared" ref="BM33:BM38" si="48">BK33*(1/(1-BL33)-1)</f>
        <v>0</v>
      </c>
      <c r="BO33" s="222"/>
      <c r="BP33" s="202"/>
      <c r="BQ33" s="273"/>
      <c r="BR33" s="343">
        <f t="shared" ref="BR33:BR44" si="49">EY33*BP33*BQ33</f>
        <v>0</v>
      </c>
      <c r="BS33" s="220"/>
      <c r="BT33" s="343">
        <f t="shared" ref="BT33:BT38" si="50">BR33*(1/(1-BS33)-1)</f>
        <v>0</v>
      </c>
      <c r="BV33" s="222"/>
      <c r="BW33" s="202"/>
      <c r="BX33" s="273"/>
      <c r="BY33" s="343"/>
      <c r="BZ33" s="220"/>
      <c r="CA33" s="343"/>
      <c r="CC33" s="222"/>
      <c r="CD33" s="202"/>
      <c r="CE33" s="273"/>
      <c r="CF33" s="343"/>
      <c r="CG33" s="220"/>
      <c r="CH33" s="343"/>
      <c r="CJ33" s="222"/>
      <c r="CK33" s="202"/>
      <c r="CL33" s="273"/>
      <c r="CM33" s="343"/>
      <c r="CN33" s="220"/>
      <c r="CO33" s="343"/>
      <c r="CQ33" s="222"/>
      <c r="CR33" s="202"/>
      <c r="CS33" s="273"/>
      <c r="CT33" s="343"/>
      <c r="CU33" s="220"/>
      <c r="CV33" s="343"/>
      <c r="CX33" s="222"/>
      <c r="CY33" s="202"/>
      <c r="CZ33" s="273"/>
      <c r="DA33" s="343"/>
      <c r="DB33" s="220"/>
      <c r="DC33" s="343"/>
      <c r="DD33" s="222"/>
      <c r="DE33" s="202"/>
      <c r="DF33" s="273"/>
      <c r="DG33" s="343">
        <f t="shared" ref="DG33:DG44" si="51">GN33*DE33*DF33</f>
        <v>0</v>
      </c>
      <c r="DH33" s="220"/>
      <c r="DI33" s="343">
        <f t="shared" ref="DI33:DI38" si="52">DG33*(1/(1-DH33)-1)</f>
        <v>0</v>
      </c>
    </row>
    <row r="34" spans="1:113" s="143" customFormat="1" ht="26.1" hidden="1" customHeight="1">
      <c r="B34" s="197"/>
      <c r="C34" s="198"/>
      <c r="D34" s="198"/>
      <c r="E34" s="199"/>
      <c r="F34" s="197"/>
      <c r="G34" s="227"/>
      <c r="H34" s="198"/>
      <c r="I34" s="198"/>
      <c r="J34" s="270"/>
      <c r="K34" s="270"/>
      <c r="L34" s="271"/>
      <c r="M34" s="443"/>
      <c r="N34" s="272"/>
      <c r="O34" s="379">
        <f t="shared" si="1"/>
        <v>0</v>
      </c>
      <c r="P34" s="387"/>
      <c r="Q34" s="343">
        <f t="shared" si="0"/>
        <v>0</v>
      </c>
      <c r="R34" s="222"/>
      <c r="S34" s="202"/>
      <c r="T34" s="273"/>
      <c r="U34" s="343">
        <f t="shared" si="28"/>
        <v>0</v>
      </c>
      <c r="V34" s="220"/>
      <c r="W34" s="343">
        <f t="shared" si="38"/>
        <v>0</v>
      </c>
      <c r="Y34" s="222"/>
      <c r="Z34" s="202"/>
      <c r="AA34" s="273"/>
      <c r="AB34" s="343">
        <f t="shared" si="30"/>
        <v>0</v>
      </c>
      <c r="AC34" s="220"/>
      <c r="AD34" s="343">
        <f t="shared" si="39"/>
        <v>0</v>
      </c>
      <c r="AF34" s="222"/>
      <c r="AG34" s="202"/>
      <c r="AH34" s="273"/>
      <c r="AI34" s="343">
        <f t="shared" si="31"/>
        <v>0</v>
      </c>
      <c r="AJ34" s="220"/>
      <c r="AK34" s="343">
        <f t="shared" si="40"/>
        <v>0</v>
      </c>
      <c r="AM34" s="222"/>
      <c r="AN34" s="202"/>
      <c r="AO34" s="273"/>
      <c r="AP34" s="343">
        <f t="shared" si="41"/>
        <v>0</v>
      </c>
      <c r="AQ34" s="220"/>
      <c r="AR34" s="343">
        <f t="shared" si="42"/>
        <v>0</v>
      </c>
      <c r="AT34" s="222"/>
      <c r="AU34" s="202"/>
      <c r="AV34" s="273"/>
      <c r="AW34" s="343">
        <f t="shared" si="43"/>
        <v>0</v>
      </c>
      <c r="AX34" s="220"/>
      <c r="AY34" s="343">
        <f t="shared" si="44"/>
        <v>0</v>
      </c>
      <c r="BA34" s="222"/>
      <c r="BB34" s="202"/>
      <c r="BC34" s="273"/>
      <c r="BD34" s="343">
        <f t="shared" si="45"/>
        <v>0</v>
      </c>
      <c r="BE34" s="220"/>
      <c r="BF34" s="343">
        <f t="shared" si="46"/>
        <v>0</v>
      </c>
      <c r="BH34" s="222"/>
      <c r="BI34" s="202"/>
      <c r="BJ34" s="273"/>
      <c r="BK34" s="343">
        <f t="shared" si="47"/>
        <v>0</v>
      </c>
      <c r="BL34" s="220"/>
      <c r="BM34" s="343">
        <f t="shared" si="48"/>
        <v>0</v>
      </c>
      <c r="BO34" s="222"/>
      <c r="BP34" s="202"/>
      <c r="BQ34" s="273"/>
      <c r="BR34" s="343">
        <f t="shared" si="49"/>
        <v>0</v>
      </c>
      <c r="BS34" s="220"/>
      <c r="BT34" s="343">
        <f t="shared" si="50"/>
        <v>0</v>
      </c>
      <c r="BV34" s="222"/>
      <c r="BW34" s="202"/>
      <c r="BX34" s="273"/>
      <c r="BY34" s="343"/>
      <c r="BZ34" s="220"/>
      <c r="CA34" s="343"/>
      <c r="CC34" s="222"/>
      <c r="CD34" s="202"/>
      <c r="CE34" s="273"/>
      <c r="CF34" s="343"/>
      <c r="CG34" s="220"/>
      <c r="CH34" s="343"/>
      <c r="CJ34" s="222"/>
      <c r="CK34" s="202"/>
      <c r="CL34" s="273"/>
      <c r="CM34" s="343"/>
      <c r="CN34" s="220"/>
      <c r="CO34" s="343"/>
      <c r="CQ34" s="222"/>
      <c r="CR34" s="202"/>
      <c r="CS34" s="273"/>
      <c r="CT34" s="343"/>
      <c r="CU34" s="220"/>
      <c r="CV34" s="343"/>
      <c r="CX34" s="222"/>
      <c r="CY34" s="202"/>
      <c r="CZ34" s="273"/>
      <c r="DA34" s="343"/>
      <c r="DB34" s="220"/>
      <c r="DC34" s="343"/>
      <c r="DD34" s="222"/>
      <c r="DE34" s="202"/>
      <c r="DF34" s="273"/>
      <c r="DG34" s="343">
        <f t="shared" si="51"/>
        <v>0</v>
      </c>
      <c r="DH34" s="220"/>
      <c r="DI34" s="343">
        <f t="shared" si="52"/>
        <v>0</v>
      </c>
    </row>
    <row r="35" spans="1:113" s="143" customFormat="1" ht="26.1" hidden="1" customHeight="1">
      <c r="B35" s="197"/>
      <c r="C35" s="198"/>
      <c r="D35" s="198"/>
      <c r="E35" s="199"/>
      <c r="F35" s="197"/>
      <c r="G35" s="227"/>
      <c r="H35" s="198"/>
      <c r="I35" s="198"/>
      <c r="J35" s="270"/>
      <c r="K35" s="270"/>
      <c r="L35" s="271"/>
      <c r="M35" s="443"/>
      <c r="N35" s="272"/>
      <c r="O35" s="379">
        <f t="shared" si="1"/>
        <v>0</v>
      </c>
      <c r="P35" s="446"/>
      <c r="Q35" s="343">
        <f t="shared" si="0"/>
        <v>0</v>
      </c>
      <c r="R35" s="222"/>
      <c r="S35" s="202"/>
      <c r="T35" s="273"/>
      <c r="U35" s="343">
        <f t="shared" si="28"/>
        <v>0</v>
      </c>
      <c r="V35" s="220"/>
      <c r="W35" s="343">
        <f t="shared" si="38"/>
        <v>0</v>
      </c>
      <c r="Y35" s="222"/>
      <c r="Z35" s="202"/>
      <c r="AA35" s="273"/>
      <c r="AB35" s="343">
        <f t="shared" si="30"/>
        <v>0</v>
      </c>
      <c r="AC35" s="220"/>
      <c r="AD35" s="343">
        <f t="shared" si="39"/>
        <v>0</v>
      </c>
      <c r="AF35" s="222"/>
      <c r="AG35" s="202"/>
      <c r="AH35" s="273"/>
      <c r="AI35" s="343">
        <f t="shared" si="31"/>
        <v>0</v>
      </c>
      <c r="AJ35" s="220"/>
      <c r="AK35" s="343">
        <f t="shared" si="40"/>
        <v>0</v>
      </c>
      <c r="AM35" s="222"/>
      <c r="AN35" s="202"/>
      <c r="AO35" s="273"/>
      <c r="AP35" s="343">
        <f t="shared" si="41"/>
        <v>0</v>
      </c>
      <c r="AQ35" s="220"/>
      <c r="AR35" s="343">
        <f t="shared" si="42"/>
        <v>0</v>
      </c>
      <c r="AT35" s="222"/>
      <c r="AU35" s="202"/>
      <c r="AV35" s="273"/>
      <c r="AW35" s="343">
        <f t="shared" si="43"/>
        <v>0</v>
      </c>
      <c r="AX35" s="220"/>
      <c r="AY35" s="343">
        <f t="shared" si="44"/>
        <v>0</v>
      </c>
      <c r="BA35" s="222"/>
      <c r="BB35" s="202"/>
      <c r="BC35" s="273"/>
      <c r="BD35" s="343">
        <f t="shared" si="45"/>
        <v>0</v>
      </c>
      <c r="BE35" s="220"/>
      <c r="BF35" s="343">
        <f t="shared" si="46"/>
        <v>0</v>
      </c>
      <c r="BH35" s="222"/>
      <c r="BI35" s="202"/>
      <c r="BJ35" s="273"/>
      <c r="BK35" s="343">
        <f t="shared" si="47"/>
        <v>0</v>
      </c>
      <c r="BL35" s="220"/>
      <c r="BM35" s="343">
        <f t="shared" si="48"/>
        <v>0</v>
      </c>
      <c r="BO35" s="222"/>
      <c r="BP35" s="202"/>
      <c r="BQ35" s="273"/>
      <c r="BR35" s="343">
        <f t="shared" si="49"/>
        <v>0</v>
      </c>
      <c r="BS35" s="220"/>
      <c r="BT35" s="343">
        <f t="shared" si="50"/>
        <v>0</v>
      </c>
      <c r="BV35" s="222"/>
      <c r="BW35" s="202"/>
      <c r="BX35" s="273"/>
      <c r="BY35" s="343"/>
      <c r="BZ35" s="220"/>
      <c r="CA35" s="343"/>
      <c r="CC35" s="222"/>
      <c r="CD35" s="202"/>
      <c r="CE35" s="273"/>
      <c r="CF35" s="343"/>
      <c r="CG35" s="220"/>
      <c r="CH35" s="343"/>
      <c r="CJ35" s="222"/>
      <c r="CK35" s="202"/>
      <c r="CL35" s="273"/>
      <c r="CM35" s="343"/>
      <c r="CN35" s="220"/>
      <c r="CO35" s="343"/>
      <c r="CQ35" s="222"/>
      <c r="CR35" s="202"/>
      <c r="CS35" s="273"/>
      <c r="CT35" s="343"/>
      <c r="CU35" s="220"/>
      <c r="CV35" s="343"/>
      <c r="CX35" s="222"/>
      <c r="CY35" s="202"/>
      <c r="CZ35" s="273"/>
      <c r="DA35" s="343"/>
      <c r="DB35" s="220"/>
      <c r="DC35" s="343"/>
      <c r="DD35" s="222"/>
      <c r="DE35" s="202"/>
      <c r="DF35" s="273"/>
      <c r="DG35" s="343">
        <f t="shared" si="51"/>
        <v>0</v>
      </c>
      <c r="DH35" s="220"/>
      <c r="DI35" s="343">
        <f t="shared" si="52"/>
        <v>0</v>
      </c>
    </row>
    <row r="36" spans="1:113" s="143" customFormat="1" ht="26.1" hidden="1" customHeight="1">
      <c r="B36" s="197"/>
      <c r="C36" s="198"/>
      <c r="D36" s="198"/>
      <c r="E36" s="199"/>
      <c r="F36" s="197"/>
      <c r="G36" s="227"/>
      <c r="H36" s="198"/>
      <c r="I36" s="198"/>
      <c r="J36" s="270"/>
      <c r="K36" s="270"/>
      <c r="L36" s="271"/>
      <c r="M36" s="443"/>
      <c r="N36" s="272"/>
      <c r="O36" s="379">
        <f t="shared" si="1"/>
        <v>0</v>
      </c>
      <c r="P36" s="446"/>
      <c r="Q36" s="343">
        <f t="shared" si="0"/>
        <v>0</v>
      </c>
      <c r="R36" s="222"/>
      <c r="S36" s="202"/>
      <c r="T36" s="273"/>
      <c r="U36" s="343">
        <f t="shared" si="28"/>
        <v>0</v>
      </c>
      <c r="V36" s="220"/>
      <c r="W36" s="343">
        <f t="shared" si="38"/>
        <v>0</v>
      </c>
      <c r="Y36" s="222"/>
      <c r="Z36" s="202"/>
      <c r="AA36" s="273"/>
      <c r="AB36" s="343">
        <f t="shared" si="30"/>
        <v>0</v>
      </c>
      <c r="AC36" s="220"/>
      <c r="AD36" s="343">
        <f t="shared" si="39"/>
        <v>0</v>
      </c>
      <c r="AF36" s="222"/>
      <c r="AG36" s="202"/>
      <c r="AH36" s="273"/>
      <c r="AI36" s="343">
        <f t="shared" si="31"/>
        <v>0</v>
      </c>
      <c r="AJ36" s="220"/>
      <c r="AK36" s="343">
        <f t="shared" si="40"/>
        <v>0</v>
      </c>
      <c r="AM36" s="222"/>
      <c r="AN36" s="202"/>
      <c r="AO36" s="273"/>
      <c r="AP36" s="343">
        <f t="shared" si="41"/>
        <v>0</v>
      </c>
      <c r="AQ36" s="220"/>
      <c r="AR36" s="343">
        <f t="shared" si="42"/>
        <v>0</v>
      </c>
      <c r="AT36" s="222"/>
      <c r="AU36" s="202"/>
      <c r="AV36" s="273"/>
      <c r="AW36" s="343">
        <f t="shared" si="43"/>
        <v>0</v>
      </c>
      <c r="AX36" s="220"/>
      <c r="AY36" s="343">
        <f t="shared" si="44"/>
        <v>0</v>
      </c>
      <c r="BA36" s="222"/>
      <c r="BB36" s="202"/>
      <c r="BC36" s="273"/>
      <c r="BD36" s="343">
        <f t="shared" si="45"/>
        <v>0</v>
      </c>
      <c r="BE36" s="220"/>
      <c r="BF36" s="343">
        <f t="shared" si="46"/>
        <v>0</v>
      </c>
      <c r="BH36" s="222"/>
      <c r="BI36" s="202"/>
      <c r="BJ36" s="273"/>
      <c r="BK36" s="343">
        <f t="shared" si="47"/>
        <v>0</v>
      </c>
      <c r="BL36" s="220"/>
      <c r="BM36" s="343">
        <f t="shared" si="48"/>
        <v>0</v>
      </c>
      <c r="BO36" s="222"/>
      <c r="BP36" s="202"/>
      <c r="BQ36" s="273"/>
      <c r="BR36" s="343">
        <f t="shared" si="49"/>
        <v>0</v>
      </c>
      <c r="BS36" s="220"/>
      <c r="BT36" s="343">
        <f t="shared" si="50"/>
        <v>0</v>
      </c>
      <c r="BV36" s="222"/>
      <c r="BW36" s="202"/>
      <c r="BX36" s="273"/>
      <c r="BY36" s="343"/>
      <c r="BZ36" s="220"/>
      <c r="CA36" s="343"/>
      <c r="CC36" s="222"/>
      <c r="CD36" s="202"/>
      <c r="CE36" s="273"/>
      <c r="CF36" s="343"/>
      <c r="CG36" s="220"/>
      <c r="CH36" s="343"/>
      <c r="CJ36" s="222"/>
      <c r="CK36" s="202"/>
      <c r="CL36" s="273"/>
      <c r="CM36" s="343"/>
      <c r="CN36" s="220"/>
      <c r="CO36" s="343"/>
      <c r="CQ36" s="222"/>
      <c r="CR36" s="202"/>
      <c r="CS36" s="273"/>
      <c r="CT36" s="343"/>
      <c r="CU36" s="220"/>
      <c r="CV36" s="343"/>
      <c r="CX36" s="222"/>
      <c r="CY36" s="202"/>
      <c r="CZ36" s="273"/>
      <c r="DA36" s="343"/>
      <c r="DB36" s="220"/>
      <c r="DC36" s="343"/>
      <c r="DD36" s="222"/>
      <c r="DE36" s="202"/>
      <c r="DF36" s="273"/>
      <c r="DG36" s="343">
        <f t="shared" si="51"/>
        <v>0</v>
      </c>
      <c r="DH36" s="220"/>
      <c r="DI36" s="343">
        <f t="shared" si="52"/>
        <v>0</v>
      </c>
    </row>
    <row r="37" spans="1:113" s="143" customFormat="1" ht="26.1" hidden="1" customHeight="1">
      <c r="B37" s="197"/>
      <c r="C37" s="198"/>
      <c r="D37" s="198"/>
      <c r="E37" s="199"/>
      <c r="F37" s="197"/>
      <c r="G37" s="227"/>
      <c r="H37" s="198"/>
      <c r="I37" s="198"/>
      <c r="J37" s="270"/>
      <c r="K37" s="270"/>
      <c r="L37" s="271"/>
      <c r="M37" s="443"/>
      <c r="N37" s="272"/>
      <c r="O37" s="379">
        <f t="shared" si="1"/>
        <v>0</v>
      </c>
      <c r="P37" s="446"/>
      <c r="Q37" s="343">
        <f t="shared" si="0"/>
        <v>0</v>
      </c>
      <c r="R37" s="222"/>
      <c r="S37" s="202"/>
      <c r="T37" s="273"/>
      <c r="U37" s="343">
        <f t="shared" si="28"/>
        <v>0</v>
      </c>
      <c r="V37" s="220"/>
      <c r="W37" s="343">
        <f t="shared" si="38"/>
        <v>0</v>
      </c>
      <c r="Y37" s="222"/>
      <c r="Z37" s="202"/>
      <c r="AA37" s="273"/>
      <c r="AB37" s="343">
        <f t="shared" si="30"/>
        <v>0</v>
      </c>
      <c r="AC37" s="220"/>
      <c r="AD37" s="343">
        <f t="shared" si="39"/>
        <v>0</v>
      </c>
      <c r="AF37" s="222"/>
      <c r="AG37" s="202"/>
      <c r="AH37" s="273"/>
      <c r="AI37" s="343">
        <f t="shared" si="31"/>
        <v>0</v>
      </c>
      <c r="AJ37" s="220"/>
      <c r="AK37" s="343">
        <f t="shared" si="40"/>
        <v>0</v>
      </c>
      <c r="AM37" s="222"/>
      <c r="AN37" s="202"/>
      <c r="AO37" s="273"/>
      <c r="AP37" s="343">
        <f t="shared" si="41"/>
        <v>0</v>
      </c>
      <c r="AQ37" s="220"/>
      <c r="AR37" s="343">
        <f t="shared" si="42"/>
        <v>0</v>
      </c>
      <c r="AT37" s="222"/>
      <c r="AU37" s="202"/>
      <c r="AV37" s="273"/>
      <c r="AW37" s="343">
        <f t="shared" si="43"/>
        <v>0</v>
      </c>
      <c r="AX37" s="220"/>
      <c r="AY37" s="343">
        <f t="shared" si="44"/>
        <v>0</v>
      </c>
      <c r="BA37" s="222"/>
      <c r="BB37" s="202"/>
      <c r="BC37" s="273"/>
      <c r="BD37" s="343">
        <f t="shared" si="45"/>
        <v>0</v>
      </c>
      <c r="BE37" s="220"/>
      <c r="BF37" s="343">
        <f t="shared" si="46"/>
        <v>0</v>
      </c>
      <c r="BH37" s="222"/>
      <c r="BI37" s="202"/>
      <c r="BJ37" s="273"/>
      <c r="BK37" s="343">
        <f t="shared" si="47"/>
        <v>0</v>
      </c>
      <c r="BL37" s="220"/>
      <c r="BM37" s="343">
        <f t="shared" si="48"/>
        <v>0</v>
      </c>
      <c r="BO37" s="222"/>
      <c r="BP37" s="202"/>
      <c r="BQ37" s="273"/>
      <c r="BR37" s="343">
        <f t="shared" si="49"/>
        <v>0</v>
      </c>
      <c r="BS37" s="220"/>
      <c r="BT37" s="343">
        <f t="shared" si="50"/>
        <v>0</v>
      </c>
      <c r="BV37" s="222"/>
      <c r="BW37" s="202"/>
      <c r="BX37" s="273"/>
      <c r="BY37" s="343"/>
      <c r="BZ37" s="220"/>
      <c r="CA37" s="343"/>
      <c r="CC37" s="222"/>
      <c r="CD37" s="202"/>
      <c r="CE37" s="273"/>
      <c r="CF37" s="343"/>
      <c r="CG37" s="220"/>
      <c r="CH37" s="343"/>
      <c r="CJ37" s="222"/>
      <c r="CK37" s="202"/>
      <c r="CL37" s="273"/>
      <c r="CM37" s="343"/>
      <c r="CN37" s="220"/>
      <c r="CO37" s="343"/>
      <c r="CQ37" s="222"/>
      <c r="CR37" s="202"/>
      <c r="CS37" s="273"/>
      <c r="CT37" s="343"/>
      <c r="CU37" s="220"/>
      <c r="CV37" s="343"/>
      <c r="CX37" s="222"/>
      <c r="CY37" s="202"/>
      <c r="CZ37" s="273"/>
      <c r="DA37" s="343"/>
      <c r="DB37" s="220"/>
      <c r="DC37" s="343"/>
      <c r="DD37" s="222"/>
      <c r="DE37" s="202"/>
      <c r="DF37" s="273"/>
      <c r="DG37" s="343">
        <f t="shared" si="51"/>
        <v>0</v>
      </c>
      <c r="DH37" s="220"/>
      <c r="DI37" s="343">
        <f t="shared" si="52"/>
        <v>0</v>
      </c>
    </row>
    <row r="38" spans="1:113" s="143" customFormat="1" ht="26.1" hidden="1" customHeight="1">
      <c r="B38" s="197"/>
      <c r="C38" s="198"/>
      <c r="D38" s="198"/>
      <c r="E38" s="199"/>
      <c r="F38" s="197"/>
      <c r="G38" s="227"/>
      <c r="H38" s="198"/>
      <c r="I38" s="198"/>
      <c r="J38" s="270"/>
      <c r="K38" s="270"/>
      <c r="L38" s="271"/>
      <c r="M38" s="443"/>
      <c r="N38" s="272"/>
      <c r="O38" s="379">
        <f t="shared" si="1"/>
        <v>0</v>
      </c>
      <c r="P38" s="446"/>
      <c r="Q38" s="343">
        <f t="shared" si="0"/>
        <v>0</v>
      </c>
      <c r="R38" s="222"/>
      <c r="S38" s="202"/>
      <c r="T38" s="273"/>
      <c r="U38" s="343">
        <f t="shared" si="28"/>
        <v>0</v>
      </c>
      <c r="V38" s="220"/>
      <c r="W38" s="343">
        <f t="shared" si="38"/>
        <v>0</v>
      </c>
      <c r="Y38" s="222"/>
      <c r="Z38" s="202"/>
      <c r="AA38" s="273"/>
      <c r="AB38" s="343">
        <f t="shared" si="30"/>
        <v>0</v>
      </c>
      <c r="AC38" s="220"/>
      <c r="AD38" s="343">
        <f t="shared" si="39"/>
        <v>0</v>
      </c>
      <c r="AF38" s="222"/>
      <c r="AG38" s="202"/>
      <c r="AH38" s="273"/>
      <c r="AI38" s="343">
        <f t="shared" si="31"/>
        <v>0</v>
      </c>
      <c r="AJ38" s="220"/>
      <c r="AK38" s="343">
        <f t="shared" si="40"/>
        <v>0</v>
      </c>
      <c r="AM38" s="222"/>
      <c r="AN38" s="202"/>
      <c r="AO38" s="273"/>
      <c r="AP38" s="343">
        <f t="shared" si="41"/>
        <v>0</v>
      </c>
      <c r="AQ38" s="220"/>
      <c r="AR38" s="343">
        <f t="shared" si="42"/>
        <v>0</v>
      </c>
      <c r="AT38" s="222"/>
      <c r="AU38" s="202"/>
      <c r="AV38" s="273"/>
      <c r="AW38" s="343">
        <f t="shared" si="43"/>
        <v>0</v>
      </c>
      <c r="AX38" s="220"/>
      <c r="AY38" s="343">
        <f t="shared" si="44"/>
        <v>0</v>
      </c>
      <c r="BA38" s="222"/>
      <c r="BB38" s="202"/>
      <c r="BC38" s="273"/>
      <c r="BD38" s="343">
        <f t="shared" si="45"/>
        <v>0</v>
      </c>
      <c r="BE38" s="220"/>
      <c r="BF38" s="343">
        <f t="shared" si="46"/>
        <v>0</v>
      </c>
      <c r="BH38" s="222"/>
      <c r="BI38" s="202"/>
      <c r="BJ38" s="273"/>
      <c r="BK38" s="343">
        <f t="shared" si="47"/>
        <v>0</v>
      </c>
      <c r="BL38" s="220"/>
      <c r="BM38" s="343">
        <f t="shared" si="48"/>
        <v>0</v>
      </c>
      <c r="BO38" s="222"/>
      <c r="BP38" s="202"/>
      <c r="BQ38" s="273"/>
      <c r="BR38" s="343">
        <f t="shared" si="49"/>
        <v>0</v>
      </c>
      <c r="BS38" s="220"/>
      <c r="BT38" s="343">
        <f t="shared" si="50"/>
        <v>0</v>
      </c>
      <c r="BV38" s="222"/>
      <c r="BW38" s="202"/>
      <c r="BX38" s="273"/>
      <c r="BY38" s="343"/>
      <c r="BZ38" s="220"/>
      <c r="CA38" s="343"/>
      <c r="CC38" s="222"/>
      <c r="CD38" s="202"/>
      <c r="CE38" s="273"/>
      <c r="CF38" s="343"/>
      <c r="CG38" s="220"/>
      <c r="CH38" s="343"/>
      <c r="CJ38" s="222"/>
      <c r="CK38" s="202"/>
      <c r="CL38" s="273"/>
      <c r="CM38" s="343"/>
      <c r="CN38" s="220"/>
      <c r="CO38" s="343"/>
      <c r="CQ38" s="222"/>
      <c r="CR38" s="202"/>
      <c r="CS38" s="273"/>
      <c r="CT38" s="343"/>
      <c r="CU38" s="220"/>
      <c r="CV38" s="343"/>
      <c r="CX38" s="222"/>
      <c r="CY38" s="202"/>
      <c r="CZ38" s="273"/>
      <c r="DA38" s="343"/>
      <c r="DB38" s="220"/>
      <c r="DC38" s="343"/>
      <c r="DD38" s="222"/>
      <c r="DE38" s="202"/>
      <c r="DF38" s="273"/>
      <c r="DG38" s="343">
        <f t="shared" si="51"/>
        <v>0</v>
      </c>
      <c r="DH38" s="220"/>
      <c r="DI38" s="343">
        <f t="shared" si="52"/>
        <v>0</v>
      </c>
    </row>
    <row r="39" spans="1:113" s="143" customFormat="1" ht="26.1" hidden="1" customHeight="1">
      <c r="B39" s="197"/>
      <c r="C39" s="198"/>
      <c r="D39" s="198"/>
      <c r="E39" s="199"/>
      <c r="F39" s="197"/>
      <c r="G39" s="227"/>
      <c r="H39" s="198"/>
      <c r="I39" s="198"/>
      <c r="J39" s="270"/>
      <c r="K39" s="270"/>
      <c r="L39" s="271"/>
      <c r="M39" s="443"/>
      <c r="N39" s="272"/>
      <c r="O39" s="379">
        <f t="shared" si="1"/>
        <v>0</v>
      </c>
      <c r="P39" s="446"/>
      <c r="Q39" s="343">
        <f t="shared" si="0"/>
        <v>0</v>
      </c>
      <c r="R39" s="222"/>
      <c r="S39" s="202"/>
      <c r="T39" s="273"/>
      <c r="U39" s="343">
        <f t="shared" si="28"/>
        <v>0</v>
      </c>
      <c r="V39" s="220"/>
      <c r="W39" s="343">
        <f>U39*(1/(1-V39)-1)</f>
        <v>0</v>
      </c>
      <c r="Y39" s="222"/>
      <c r="Z39" s="202"/>
      <c r="AA39" s="273"/>
      <c r="AB39" s="343">
        <f t="shared" si="30"/>
        <v>0</v>
      </c>
      <c r="AC39" s="220"/>
      <c r="AD39" s="343">
        <f>AB39*(1/(1-AC39)-1)</f>
        <v>0</v>
      </c>
      <c r="AF39" s="222"/>
      <c r="AG39" s="202"/>
      <c r="AH39" s="273"/>
      <c r="AI39" s="343">
        <f t="shared" si="31"/>
        <v>0</v>
      </c>
      <c r="AJ39" s="220"/>
      <c r="AK39" s="343">
        <f>AI39*(1/(1-AJ39)-1)</f>
        <v>0</v>
      </c>
      <c r="AM39" s="222"/>
      <c r="AN39" s="202"/>
      <c r="AO39" s="273"/>
      <c r="AP39" s="343">
        <f t="shared" si="41"/>
        <v>0</v>
      </c>
      <c r="AQ39" s="220"/>
      <c r="AR39" s="343">
        <f>AP39*(1/(1-AQ39)-1)</f>
        <v>0</v>
      </c>
      <c r="AT39" s="222"/>
      <c r="AU39" s="202"/>
      <c r="AV39" s="273"/>
      <c r="AW39" s="343">
        <f t="shared" si="43"/>
        <v>0</v>
      </c>
      <c r="AX39" s="220"/>
      <c r="AY39" s="343">
        <f>AW39*(1/(1-AX39)-1)</f>
        <v>0</v>
      </c>
      <c r="BA39" s="222"/>
      <c r="BB39" s="202"/>
      <c r="BC39" s="273"/>
      <c r="BD39" s="343">
        <f t="shared" si="45"/>
        <v>0</v>
      </c>
      <c r="BE39" s="220"/>
      <c r="BF39" s="343">
        <f>BD39*(1/(1-BE39)-1)</f>
        <v>0</v>
      </c>
      <c r="BH39" s="222"/>
      <c r="BI39" s="202"/>
      <c r="BJ39" s="273"/>
      <c r="BK39" s="343">
        <f t="shared" si="47"/>
        <v>0</v>
      </c>
      <c r="BL39" s="220"/>
      <c r="BM39" s="343">
        <f>BK39*(1/(1-BL39)-1)</f>
        <v>0</v>
      </c>
      <c r="BO39" s="222"/>
      <c r="BP39" s="202"/>
      <c r="BQ39" s="273"/>
      <c r="BR39" s="343">
        <f t="shared" si="49"/>
        <v>0</v>
      </c>
      <c r="BS39" s="220"/>
      <c r="BT39" s="343">
        <f>BR39*(1/(1-BS39)-1)</f>
        <v>0</v>
      </c>
      <c r="BV39" s="222"/>
      <c r="BW39" s="202"/>
      <c r="BX39" s="273"/>
      <c r="BY39" s="343"/>
      <c r="BZ39" s="220"/>
      <c r="CA39" s="343"/>
      <c r="CC39" s="222"/>
      <c r="CD39" s="202"/>
      <c r="CE39" s="273"/>
      <c r="CF39" s="343"/>
      <c r="CG39" s="220"/>
      <c r="CH39" s="343"/>
      <c r="CJ39" s="222"/>
      <c r="CK39" s="202"/>
      <c r="CL39" s="273"/>
      <c r="CM39" s="343"/>
      <c r="CN39" s="220"/>
      <c r="CO39" s="343"/>
      <c r="CQ39" s="222"/>
      <c r="CR39" s="202"/>
      <c r="CS39" s="273"/>
      <c r="CT39" s="343"/>
      <c r="CU39" s="220"/>
      <c r="CV39" s="343"/>
      <c r="CX39" s="222"/>
      <c r="CY39" s="202"/>
      <c r="CZ39" s="273"/>
      <c r="DA39" s="343"/>
      <c r="DB39" s="220"/>
      <c r="DC39" s="343"/>
      <c r="DD39" s="222"/>
      <c r="DE39" s="202"/>
      <c r="DF39" s="273"/>
      <c r="DG39" s="343">
        <f t="shared" si="51"/>
        <v>0</v>
      </c>
      <c r="DH39" s="220"/>
      <c r="DI39" s="343">
        <f>DG39*(1/(1-DH39)-1)</f>
        <v>0</v>
      </c>
    </row>
    <row r="40" spans="1:113" s="143" customFormat="1" ht="26.1" hidden="1" customHeight="1">
      <c r="B40" s="197"/>
      <c r="C40" s="198"/>
      <c r="D40" s="198"/>
      <c r="E40" s="199"/>
      <c r="F40" s="197"/>
      <c r="G40" s="227"/>
      <c r="H40" s="198"/>
      <c r="I40" s="198"/>
      <c r="J40" s="270"/>
      <c r="K40" s="270"/>
      <c r="L40" s="271"/>
      <c r="M40" s="443"/>
      <c r="N40" s="272"/>
      <c r="O40" s="379">
        <f t="shared" si="1"/>
        <v>0</v>
      </c>
      <c r="P40" s="446"/>
      <c r="Q40" s="343">
        <f t="shared" si="0"/>
        <v>0</v>
      </c>
      <c r="R40" s="222"/>
      <c r="S40" s="202"/>
      <c r="T40" s="273"/>
      <c r="U40" s="343">
        <f t="shared" si="28"/>
        <v>0</v>
      </c>
      <c r="V40" s="220"/>
      <c r="W40" s="343">
        <f>U40*(1/(1-V40)-1)</f>
        <v>0</v>
      </c>
      <c r="Y40" s="222"/>
      <c r="Z40" s="202"/>
      <c r="AA40" s="273"/>
      <c r="AB40" s="343">
        <f t="shared" si="30"/>
        <v>0</v>
      </c>
      <c r="AC40" s="220"/>
      <c r="AD40" s="343">
        <f>AB40*(1/(1-AC40)-1)</f>
        <v>0</v>
      </c>
      <c r="AF40" s="222"/>
      <c r="AG40" s="202"/>
      <c r="AH40" s="273"/>
      <c r="AI40" s="343">
        <f t="shared" si="31"/>
        <v>0</v>
      </c>
      <c r="AJ40" s="220"/>
      <c r="AK40" s="343">
        <f>AI40*(1/(1-AJ40)-1)</f>
        <v>0</v>
      </c>
      <c r="AM40" s="222"/>
      <c r="AN40" s="202"/>
      <c r="AO40" s="273"/>
      <c r="AP40" s="343">
        <f t="shared" si="41"/>
        <v>0</v>
      </c>
      <c r="AQ40" s="220"/>
      <c r="AR40" s="343">
        <f>AP40*(1/(1-AQ40)-1)</f>
        <v>0</v>
      </c>
      <c r="AT40" s="222"/>
      <c r="AU40" s="202"/>
      <c r="AV40" s="273"/>
      <c r="AW40" s="343">
        <f t="shared" si="43"/>
        <v>0</v>
      </c>
      <c r="AX40" s="220"/>
      <c r="AY40" s="343">
        <f>AW40*(1/(1-AX40)-1)</f>
        <v>0</v>
      </c>
      <c r="BA40" s="222"/>
      <c r="BB40" s="202"/>
      <c r="BC40" s="273"/>
      <c r="BD40" s="343">
        <f t="shared" si="45"/>
        <v>0</v>
      </c>
      <c r="BE40" s="220"/>
      <c r="BF40" s="343">
        <f>BD40*(1/(1-BE40)-1)</f>
        <v>0</v>
      </c>
      <c r="BH40" s="222"/>
      <c r="BI40" s="202"/>
      <c r="BJ40" s="273"/>
      <c r="BK40" s="343">
        <f t="shared" si="47"/>
        <v>0</v>
      </c>
      <c r="BL40" s="220"/>
      <c r="BM40" s="343">
        <f>BK40*(1/(1-BL40)-1)</f>
        <v>0</v>
      </c>
      <c r="BO40" s="222"/>
      <c r="BP40" s="202"/>
      <c r="BQ40" s="273"/>
      <c r="BR40" s="343">
        <f t="shared" si="49"/>
        <v>0</v>
      </c>
      <c r="BS40" s="220"/>
      <c r="BT40" s="343">
        <f>BR40*(1/(1-BS40)-1)</f>
        <v>0</v>
      </c>
      <c r="BV40" s="222"/>
      <c r="BW40" s="202"/>
      <c r="BX40" s="273"/>
      <c r="BY40" s="343"/>
      <c r="BZ40" s="220"/>
      <c r="CA40" s="343"/>
      <c r="CC40" s="222"/>
      <c r="CD40" s="202"/>
      <c r="CE40" s="273"/>
      <c r="CF40" s="343"/>
      <c r="CG40" s="220"/>
      <c r="CH40" s="343"/>
      <c r="CJ40" s="222"/>
      <c r="CK40" s="202"/>
      <c r="CL40" s="273"/>
      <c r="CM40" s="343"/>
      <c r="CN40" s="220"/>
      <c r="CO40" s="343"/>
      <c r="CQ40" s="222"/>
      <c r="CR40" s="202"/>
      <c r="CS40" s="273"/>
      <c r="CT40" s="343"/>
      <c r="CU40" s="220"/>
      <c r="CV40" s="343"/>
      <c r="CX40" s="222"/>
      <c r="CY40" s="202"/>
      <c r="CZ40" s="273"/>
      <c r="DA40" s="343"/>
      <c r="DB40" s="220"/>
      <c r="DC40" s="343"/>
      <c r="DD40" s="222"/>
      <c r="DE40" s="202"/>
      <c r="DF40" s="273"/>
      <c r="DG40" s="343">
        <f t="shared" si="51"/>
        <v>0</v>
      </c>
      <c r="DH40" s="220"/>
      <c r="DI40" s="343">
        <f>DG40*(1/(1-DH40)-1)</f>
        <v>0</v>
      </c>
    </row>
    <row r="41" spans="1:113" s="143" customFormat="1" ht="26.1" hidden="1" customHeight="1">
      <c r="B41" s="197"/>
      <c r="C41" s="198"/>
      <c r="D41" s="198"/>
      <c r="E41" s="199"/>
      <c r="F41" s="197"/>
      <c r="G41" s="227"/>
      <c r="H41" s="198"/>
      <c r="I41" s="198"/>
      <c r="J41" s="270"/>
      <c r="K41" s="270"/>
      <c r="L41" s="271"/>
      <c r="M41" s="443"/>
      <c r="N41" s="272"/>
      <c r="O41" s="379">
        <f t="shared" si="1"/>
        <v>0</v>
      </c>
      <c r="P41" s="446"/>
      <c r="Q41" s="343">
        <f t="shared" si="0"/>
        <v>0</v>
      </c>
      <c r="R41" s="222"/>
      <c r="S41" s="202"/>
      <c r="T41" s="273"/>
      <c r="U41" s="343">
        <f t="shared" si="28"/>
        <v>0</v>
      </c>
      <c r="V41" s="220"/>
      <c r="W41" s="343">
        <f t="shared" si="2"/>
        <v>0</v>
      </c>
      <c r="Y41" s="222"/>
      <c r="Z41" s="202"/>
      <c r="AA41" s="273"/>
      <c r="AB41" s="343">
        <f t="shared" si="30"/>
        <v>0</v>
      </c>
      <c r="AC41" s="220"/>
      <c r="AD41" s="343">
        <f t="shared" ref="AD41:AD44" si="53">AB41*(1/(1-AC41)-1)</f>
        <v>0</v>
      </c>
      <c r="AF41" s="222"/>
      <c r="AG41" s="202"/>
      <c r="AH41" s="273"/>
      <c r="AI41" s="343">
        <f t="shared" si="31"/>
        <v>0</v>
      </c>
      <c r="AJ41" s="220"/>
      <c r="AK41" s="343">
        <f t="shared" ref="AK41:AK44" si="54">AI41*(1/(1-AJ41)-1)</f>
        <v>0</v>
      </c>
      <c r="AM41" s="222"/>
      <c r="AN41" s="202"/>
      <c r="AO41" s="273"/>
      <c r="AP41" s="343">
        <f t="shared" si="41"/>
        <v>0</v>
      </c>
      <c r="AQ41" s="220"/>
      <c r="AR41" s="343">
        <f t="shared" ref="AR41:AR44" si="55">AP41*(1/(1-AQ41)-1)</f>
        <v>0</v>
      </c>
      <c r="AT41" s="222"/>
      <c r="AU41" s="202"/>
      <c r="AV41" s="273"/>
      <c r="AW41" s="343">
        <f t="shared" si="43"/>
        <v>0</v>
      </c>
      <c r="AX41" s="220"/>
      <c r="AY41" s="343">
        <f t="shared" ref="AY41:AY44" si="56">AW41*(1/(1-AX41)-1)</f>
        <v>0</v>
      </c>
      <c r="BA41" s="222"/>
      <c r="BB41" s="202"/>
      <c r="BC41" s="273"/>
      <c r="BD41" s="343">
        <f t="shared" si="45"/>
        <v>0</v>
      </c>
      <c r="BE41" s="220"/>
      <c r="BF41" s="343">
        <f t="shared" ref="BF41:BF44" si="57">BD41*(1/(1-BE41)-1)</f>
        <v>0</v>
      </c>
      <c r="BH41" s="222"/>
      <c r="BI41" s="202"/>
      <c r="BJ41" s="273"/>
      <c r="BK41" s="343">
        <f t="shared" si="47"/>
        <v>0</v>
      </c>
      <c r="BL41" s="220"/>
      <c r="BM41" s="343">
        <f t="shared" ref="BM41:BM44" si="58">BK41*(1/(1-BL41)-1)</f>
        <v>0</v>
      </c>
      <c r="BO41" s="222"/>
      <c r="BP41" s="202"/>
      <c r="BQ41" s="273"/>
      <c r="BR41" s="343">
        <f t="shared" si="49"/>
        <v>0</v>
      </c>
      <c r="BS41" s="220"/>
      <c r="BT41" s="343">
        <f t="shared" ref="BT41:BT44" si="59">BR41*(1/(1-BS41)-1)</f>
        <v>0</v>
      </c>
      <c r="BV41" s="222"/>
      <c r="BW41" s="202"/>
      <c r="BX41" s="273"/>
      <c r="BY41" s="343"/>
      <c r="BZ41" s="220"/>
      <c r="CA41" s="343"/>
      <c r="CC41" s="222"/>
      <c r="CD41" s="202"/>
      <c r="CE41" s="273"/>
      <c r="CF41" s="343"/>
      <c r="CG41" s="220"/>
      <c r="CH41" s="343"/>
      <c r="CJ41" s="222"/>
      <c r="CK41" s="202"/>
      <c r="CL41" s="273"/>
      <c r="CM41" s="343"/>
      <c r="CN41" s="220"/>
      <c r="CO41" s="343"/>
      <c r="CQ41" s="222"/>
      <c r="CR41" s="202"/>
      <c r="CS41" s="273"/>
      <c r="CT41" s="343"/>
      <c r="CU41" s="220"/>
      <c r="CV41" s="343"/>
      <c r="CX41" s="222"/>
      <c r="CY41" s="202"/>
      <c r="CZ41" s="273"/>
      <c r="DA41" s="343"/>
      <c r="DB41" s="220"/>
      <c r="DC41" s="343"/>
      <c r="DD41" s="222"/>
      <c r="DE41" s="202"/>
      <c r="DF41" s="273"/>
      <c r="DG41" s="343">
        <f t="shared" si="51"/>
        <v>0</v>
      </c>
      <c r="DH41" s="220"/>
      <c r="DI41" s="343">
        <f t="shared" ref="DI41:DI44" si="60">DG41*(1/(1-DH41)-1)</f>
        <v>0</v>
      </c>
    </row>
    <row r="42" spans="1:113" s="143" customFormat="1" ht="26.1" hidden="1" customHeight="1">
      <c r="B42" s="197"/>
      <c r="C42" s="198"/>
      <c r="D42" s="198"/>
      <c r="E42" s="199"/>
      <c r="F42" s="197"/>
      <c r="G42" s="227"/>
      <c r="H42" s="198"/>
      <c r="I42" s="198"/>
      <c r="J42" s="270"/>
      <c r="K42" s="270"/>
      <c r="L42" s="271"/>
      <c r="M42" s="443"/>
      <c r="N42" s="272"/>
      <c r="O42" s="379">
        <f t="shared" si="1"/>
        <v>0</v>
      </c>
      <c r="P42" s="446"/>
      <c r="Q42" s="343">
        <f t="shared" si="0"/>
        <v>0</v>
      </c>
      <c r="R42" s="222"/>
      <c r="S42" s="202"/>
      <c r="T42" s="273"/>
      <c r="U42" s="343">
        <f t="shared" si="28"/>
        <v>0</v>
      </c>
      <c r="V42" s="220"/>
      <c r="W42" s="343">
        <f t="shared" si="2"/>
        <v>0</v>
      </c>
      <c r="Y42" s="222"/>
      <c r="Z42" s="202"/>
      <c r="AA42" s="273"/>
      <c r="AB42" s="343">
        <f t="shared" si="30"/>
        <v>0</v>
      </c>
      <c r="AC42" s="220"/>
      <c r="AD42" s="343">
        <f t="shared" si="53"/>
        <v>0</v>
      </c>
      <c r="AF42" s="222"/>
      <c r="AG42" s="202"/>
      <c r="AH42" s="273"/>
      <c r="AI42" s="343">
        <f t="shared" si="31"/>
        <v>0</v>
      </c>
      <c r="AJ42" s="220"/>
      <c r="AK42" s="343">
        <f t="shared" si="54"/>
        <v>0</v>
      </c>
      <c r="AM42" s="222"/>
      <c r="AN42" s="202"/>
      <c r="AO42" s="273"/>
      <c r="AP42" s="343">
        <f t="shared" si="41"/>
        <v>0</v>
      </c>
      <c r="AQ42" s="220"/>
      <c r="AR42" s="343">
        <f t="shared" si="55"/>
        <v>0</v>
      </c>
      <c r="AT42" s="222"/>
      <c r="AU42" s="202"/>
      <c r="AV42" s="273"/>
      <c r="AW42" s="343">
        <f t="shared" si="43"/>
        <v>0</v>
      </c>
      <c r="AX42" s="220"/>
      <c r="AY42" s="343">
        <f t="shared" si="56"/>
        <v>0</v>
      </c>
      <c r="BA42" s="222"/>
      <c r="BB42" s="202"/>
      <c r="BC42" s="273"/>
      <c r="BD42" s="343">
        <f t="shared" si="45"/>
        <v>0</v>
      </c>
      <c r="BE42" s="220"/>
      <c r="BF42" s="343">
        <f t="shared" si="57"/>
        <v>0</v>
      </c>
      <c r="BH42" s="222"/>
      <c r="BI42" s="202"/>
      <c r="BJ42" s="273"/>
      <c r="BK42" s="343">
        <f t="shared" si="47"/>
        <v>0</v>
      </c>
      <c r="BL42" s="220"/>
      <c r="BM42" s="343">
        <f t="shared" si="58"/>
        <v>0</v>
      </c>
      <c r="BO42" s="222"/>
      <c r="BP42" s="202"/>
      <c r="BQ42" s="273"/>
      <c r="BR42" s="343">
        <f t="shared" si="49"/>
        <v>0</v>
      </c>
      <c r="BS42" s="220"/>
      <c r="BT42" s="343">
        <f t="shared" si="59"/>
        <v>0</v>
      </c>
      <c r="BV42" s="222"/>
      <c r="BW42" s="202"/>
      <c r="BX42" s="273"/>
      <c r="BY42" s="343"/>
      <c r="BZ42" s="220"/>
      <c r="CA42" s="343"/>
      <c r="CC42" s="222"/>
      <c r="CD42" s="202"/>
      <c r="CE42" s="273"/>
      <c r="CF42" s="343"/>
      <c r="CG42" s="220"/>
      <c r="CH42" s="343"/>
      <c r="CJ42" s="222"/>
      <c r="CK42" s="202"/>
      <c r="CL42" s="273"/>
      <c r="CM42" s="343"/>
      <c r="CN42" s="220"/>
      <c r="CO42" s="343"/>
      <c r="CQ42" s="222"/>
      <c r="CR42" s="202"/>
      <c r="CS42" s="273"/>
      <c r="CT42" s="343"/>
      <c r="CU42" s="220"/>
      <c r="CV42" s="343"/>
      <c r="CX42" s="222"/>
      <c r="CY42" s="202"/>
      <c r="CZ42" s="273"/>
      <c r="DA42" s="343"/>
      <c r="DB42" s="220"/>
      <c r="DC42" s="343"/>
      <c r="DD42" s="222"/>
      <c r="DE42" s="202"/>
      <c r="DF42" s="273"/>
      <c r="DG42" s="343">
        <f t="shared" si="51"/>
        <v>0</v>
      </c>
      <c r="DH42" s="220"/>
      <c r="DI42" s="343">
        <f t="shared" si="60"/>
        <v>0</v>
      </c>
    </row>
    <row r="43" spans="1:113" s="143" customFormat="1" ht="26.1" hidden="1" customHeight="1">
      <c r="B43" s="197"/>
      <c r="C43" s="198"/>
      <c r="D43" s="198"/>
      <c r="E43" s="199"/>
      <c r="F43" s="197"/>
      <c r="G43" s="227"/>
      <c r="H43" s="198"/>
      <c r="I43" s="198"/>
      <c r="J43" s="270"/>
      <c r="K43" s="270"/>
      <c r="L43" s="271"/>
      <c r="M43" s="443"/>
      <c r="N43" s="272"/>
      <c r="O43" s="379">
        <f t="shared" si="1"/>
        <v>0</v>
      </c>
      <c r="P43" s="446"/>
      <c r="Q43" s="343">
        <f t="shared" si="0"/>
        <v>0</v>
      </c>
      <c r="R43" s="222"/>
      <c r="S43" s="202"/>
      <c r="T43" s="273"/>
      <c r="U43" s="343">
        <f t="shared" si="28"/>
        <v>0</v>
      </c>
      <c r="V43" s="220"/>
      <c r="W43" s="343">
        <f t="shared" si="2"/>
        <v>0</v>
      </c>
      <c r="Y43" s="222"/>
      <c r="Z43" s="202"/>
      <c r="AA43" s="273"/>
      <c r="AB43" s="343">
        <f t="shared" si="30"/>
        <v>0</v>
      </c>
      <c r="AC43" s="220"/>
      <c r="AD43" s="343">
        <f t="shared" si="53"/>
        <v>0</v>
      </c>
      <c r="AF43" s="222"/>
      <c r="AG43" s="202"/>
      <c r="AH43" s="273"/>
      <c r="AI43" s="343">
        <f t="shared" si="31"/>
        <v>0</v>
      </c>
      <c r="AJ43" s="220"/>
      <c r="AK43" s="343">
        <f t="shared" si="54"/>
        <v>0</v>
      </c>
      <c r="AM43" s="222"/>
      <c r="AN43" s="202"/>
      <c r="AO43" s="273"/>
      <c r="AP43" s="343">
        <f t="shared" si="41"/>
        <v>0</v>
      </c>
      <c r="AQ43" s="220"/>
      <c r="AR43" s="343">
        <f t="shared" si="55"/>
        <v>0</v>
      </c>
      <c r="AT43" s="222"/>
      <c r="AU43" s="202"/>
      <c r="AV43" s="273"/>
      <c r="AW43" s="343">
        <f t="shared" si="43"/>
        <v>0</v>
      </c>
      <c r="AX43" s="220"/>
      <c r="AY43" s="343">
        <f t="shared" si="56"/>
        <v>0</v>
      </c>
      <c r="BA43" s="222"/>
      <c r="BB43" s="202"/>
      <c r="BC43" s="273"/>
      <c r="BD43" s="343">
        <f t="shared" si="45"/>
        <v>0</v>
      </c>
      <c r="BE43" s="220"/>
      <c r="BF43" s="343">
        <f t="shared" si="57"/>
        <v>0</v>
      </c>
      <c r="BH43" s="222"/>
      <c r="BI43" s="202"/>
      <c r="BJ43" s="273"/>
      <c r="BK43" s="343">
        <f t="shared" si="47"/>
        <v>0</v>
      </c>
      <c r="BL43" s="220"/>
      <c r="BM43" s="343">
        <f t="shared" si="58"/>
        <v>0</v>
      </c>
      <c r="BO43" s="222"/>
      <c r="BP43" s="202"/>
      <c r="BQ43" s="273"/>
      <c r="BR43" s="343">
        <f t="shared" si="49"/>
        <v>0</v>
      </c>
      <c r="BS43" s="220"/>
      <c r="BT43" s="343">
        <f t="shared" si="59"/>
        <v>0</v>
      </c>
      <c r="BV43" s="222"/>
      <c r="BW43" s="202"/>
      <c r="BX43" s="273"/>
      <c r="BY43" s="343"/>
      <c r="BZ43" s="220"/>
      <c r="CA43" s="343"/>
      <c r="CC43" s="222"/>
      <c r="CD43" s="202"/>
      <c r="CE43" s="273"/>
      <c r="CF43" s="343"/>
      <c r="CG43" s="220"/>
      <c r="CH43" s="343"/>
      <c r="CJ43" s="222"/>
      <c r="CK43" s="202"/>
      <c r="CL43" s="273"/>
      <c r="CM43" s="343"/>
      <c r="CN43" s="220"/>
      <c r="CO43" s="343"/>
      <c r="CQ43" s="222"/>
      <c r="CR43" s="202"/>
      <c r="CS43" s="273"/>
      <c r="CT43" s="343"/>
      <c r="CU43" s="220"/>
      <c r="CV43" s="343"/>
      <c r="CX43" s="222"/>
      <c r="CY43" s="202"/>
      <c r="CZ43" s="273"/>
      <c r="DA43" s="343"/>
      <c r="DB43" s="220"/>
      <c r="DC43" s="343"/>
      <c r="DD43" s="222"/>
      <c r="DE43" s="202"/>
      <c r="DF43" s="273"/>
      <c r="DG43" s="343">
        <f t="shared" si="51"/>
        <v>0</v>
      </c>
      <c r="DH43" s="220"/>
      <c r="DI43" s="343">
        <f t="shared" si="60"/>
        <v>0</v>
      </c>
    </row>
    <row r="44" spans="1:113" s="143" customFormat="1" ht="26.1" customHeight="1" thickBot="1">
      <c r="B44" s="217"/>
      <c r="C44" s="204"/>
      <c r="D44" s="205"/>
      <c r="E44" s="206"/>
      <c r="F44" s="237"/>
      <c r="G44" s="234"/>
      <c r="H44" s="205"/>
      <c r="I44" s="205"/>
      <c r="J44" s="274"/>
      <c r="K44" s="274"/>
      <c r="L44" s="234"/>
      <c r="M44" s="444"/>
      <c r="N44" s="275"/>
      <c r="O44" s="380">
        <f t="shared" si="1"/>
        <v>0</v>
      </c>
      <c r="P44" s="275"/>
      <c r="Q44" s="346">
        <f t="shared" si="0"/>
        <v>0</v>
      </c>
      <c r="R44" s="203"/>
      <c r="S44" s="211"/>
      <c r="T44" s="276"/>
      <c r="U44" s="346">
        <f t="shared" si="11"/>
        <v>0</v>
      </c>
      <c r="V44" s="221"/>
      <c r="W44" s="346">
        <f t="shared" si="2"/>
        <v>0</v>
      </c>
      <c r="Y44" s="203"/>
      <c r="Z44" s="211"/>
      <c r="AA44" s="276"/>
      <c r="AB44" s="346">
        <f t="shared" ref="AB44" si="61">DI44*Z44*AA44</f>
        <v>0</v>
      </c>
      <c r="AC44" s="221"/>
      <c r="AD44" s="346">
        <f t="shared" si="53"/>
        <v>0</v>
      </c>
      <c r="AF44" s="203"/>
      <c r="AG44" s="211"/>
      <c r="AH44" s="276"/>
      <c r="AI44" s="346">
        <f t="shared" ref="AI44" si="62">DP44*AG44*AH44</f>
        <v>0</v>
      </c>
      <c r="AJ44" s="221"/>
      <c r="AK44" s="346">
        <f t="shared" si="54"/>
        <v>0</v>
      </c>
      <c r="AM44" s="203"/>
      <c r="AN44" s="211"/>
      <c r="AO44" s="276"/>
      <c r="AP44" s="346">
        <f t="shared" si="41"/>
        <v>0</v>
      </c>
      <c r="AQ44" s="221"/>
      <c r="AR44" s="346">
        <f t="shared" si="55"/>
        <v>0</v>
      </c>
      <c r="AT44" s="203"/>
      <c r="AU44" s="211"/>
      <c r="AV44" s="276"/>
      <c r="AW44" s="346">
        <f t="shared" si="43"/>
        <v>0</v>
      </c>
      <c r="AX44" s="221"/>
      <c r="AY44" s="346">
        <f t="shared" si="56"/>
        <v>0</v>
      </c>
      <c r="BA44" s="203"/>
      <c r="BB44" s="211"/>
      <c r="BC44" s="276"/>
      <c r="BD44" s="346">
        <f t="shared" si="45"/>
        <v>0</v>
      </c>
      <c r="BE44" s="221"/>
      <c r="BF44" s="346">
        <f t="shared" si="57"/>
        <v>0</v>
      </c>
      <c r="BH44" s="203"/>
      <c r="BI44" s="211"/>
      <c r="BJ44" s="276"/>
      <c r="BK44" s="346">
        <f t="shared" si="47"/>
        <v>0</v>
      </c>
      <c r="BL44" s="221"/>
      <c r="BM44" s="346">
        <f t="shared" si="58"/>
        <v>0</v>
      </c>
      <c r="BO44" s="203"/>
      <c r="BP44" s="211"/>
      <c r="BQ44" s="276"/>
      <c r="BR44" s="346">
        <f t="shared" si="49"/>
        <v>0</v>
      </c>
      <c r="BS44" s="221"/>
      <c r="BT44" s="346">
        <f t="shared" si="59"/>
        <v>0</v>
      </c>
      <c r="BV44" s="203"/>
      <c r="BW44" s="211"/>
      <c r="BX44" s="276"/>
      <c r="BY44" s="346">
        <f t="shared" ref="BY44" si="63">EK44*BW44*BX44</f>
        <v>0</v>
      </c>
      <c r="BZ44" s="221"/>
      <c r="CA44" s="346">
        <f t="shared" ref="CA44" si="64">BY44*(1/(1-BZ44)-1)</f>
        <v>0</v>
      </c>
      <c r="CC44" s="203"/>
      <c r="CD44" s="211"/>
      <c r="CE44" s="276"/>
      <c r="CF44" s="346">
        <f t="shared" ref="CF44" si="65">ER44*CD44*CE44</f>
        <v>0</v>
      </c>
      <c r="CG44" s="221"/>
      <c r="CH44" s="346">
        <f t="shared" ref="CH44" si="66">CF44*(1/(1-CG44)-1)</f>
        <v>0</v>
      </c>
      <c r="CJ44" s="203"/>
      <c r="CK44" s="211"/>
      <c r="CL44" s="276"/>
      <c r="CM44" s="346">
        <f t="shared" ref="CM44" si="67">EY44*CK44*CL44</f>
        <v>0</v>
      </c>
      <c r="CN44" s="221"/>
      <c r="CO44" s="346">
        <f t="shared" ref="CO44" si="68">CM44*(1/(1-CN44)-1)</f>
        <v>0</v>
      </c>
      <c r="CQ44" s="203"/>
      <c r="CR44" s="211"/>
      <c r="CS44" s="276"/>
      <c r="CT44" s="346">
        <f t="shared" ref="CT44" si="69">FF44*CR44*CS44</f>
        <v>0</v>
      </c>
      <c r="CU44" s="221"/>
      <c r="CV44" s="346">
        <f t="shared" ref="CV44" si="70">CT44*(1/(1-CU44)-1)</f>
        <v>0</v>
      </c>
      <c r="CX44" s="203"/>
      <c r="CY44" s="211"/>
      <c r="CZ44" s="276"/>
      <c r="DA44" s="346">
        <f t="shared" ref="DA44" si="71">FM44*CY44*CZ44</f>
        <v>0</v>
      </c>
      <c r="DB44" s="221"/>
      <c r="DC44" s="346">
        <f t="shared" ref="DC44" si="72">DA44*(1/(1-DB44)-1)</f>
        <v>0</v>
      </c>
      <c r="DD44" s="203"/>
      <c r="DE44" s="211"/>
      <c r="DF44" s="276"/>
      <c r="DG44" s="346">
        <f t="shared" si="51"/>
        <v>0</v>
      </c>
      <c r="DH44" s="221"/>
      <c r="DI44" s="346">
        <f t="shared" si="60"/>
        <v>0</v>
      </c>
    </row>
    <row r="45" spans="1:113" s="144" customFormat="1" ht="12" customHeight="1" thickBot="1">
      <c r="C45" s="145"/>
      <c r="D45" s="147"/>
      <c r="E45" s="147"/>
      <c r="F45" s="147"/>
      <c r="G45" s="148"/>
      <c r="H45" s="147"/>
      <c r="I45" s="147"/>
      <c r="J45" s="148"/>
      <c r="K45" s="148"/>
      <c r="L45" s="148"/>
      <c r="M45" s="147"/>
      <c r="N45" s="165"/>
      <c r="O45" s="150"/>
      <c r="P45" s="147"/>
      <c r="Q45" s="147"/>
      <c r="R45" s="148"/>
      <c r="S45" s="148"/>
      <c r="T45" s="148"/>
      <c r="Y45" s="148"/>
      <c r="Z45" s="148"/>
      <c r="AA45" s="148"/>
      <c r="AF45" s="148"/>
      <c r="AG45" s="148"/>
      <c r="AH45" s="148"/>
      <c r="AM45" s="148"/>
      <c r="AN45" s="148"/>
      <c r="AO45" s="148"/>
      <c r="AT45" s="148"/>
      <c r="AU45" s="148"/>
      <c r="AV45" s="148"/>
      <c r="BA45" s="148"/>
      <c r="BB45" s="148"/>
      <c r="BC45" s="148"/>
      <c r="BH45" s="148"/>
      <c r="BI45" s="148"/>
      <c r="BJ45" s="148"/>
      <c r="BO45" s="148"/>
      <c r="BP45" s="148"/>
      <c r="BQ45" s="148"/>
      <c r="BV45" s="148"/>
      <c r="BW45" s="148"/>
      <c r="BX45" s="148"/>
      <c r="CC45" s="148"/>
      <c r="CD45" s="148"/>
      <c r="CE45" s="148"/>
      <c r="CJ45" s="148"/>
      <c r="CK45" s="148"/>
      <c r="CL45" s="148"/>
      <c r="CQ45" s="148"/>
      <c r="CR45" s="148"/>
      <c r="CS45" s="148"/>
      <c r="CX45" s="148"/>
      <c r="CY45" s="148"/>
      <c r="CZ45" s="148"/>
      <c r="DD45" s="148"/>
      <c r="DE45" s="148"/>
      <c r="DF45" s="148"/>
    </row>
    <row r="46" spans="1:113" ht="17.100000000000001" customHeight="1">
      <c r="A46" s="144"/>
      <c r="B46" s="151" t="s">
        <v>83</v>
      </c>
      <c r="C46" s="154"/>
      <c r="D46" s="154"/>
      <c r="E46" s="154"/>
      <c r="F46" s="154"/>
      <c r="G46" s="154"/>
      <c r="H46" s="154"/>
      <c r="I46" s="154"/>
      <c r="J46" s="154"/>
      <c r="K46" s="155"/>
      <c r="L46" s="277" t="s">
        <v>106</v>
      </c>
      <c r="M46" s="278" t="s">
        <v>107</v>
      </c>
      <c r="N46" s="278" t="s">
        <v>108</v>
      </c>
      <c r="O46" s="278" t="s">
        <v>109</v>
      </c>
      <c r="P46" s="279" t="s">
        <v>110</v>
      </c>
      <c r="Q46" s="472"/>
      <c r="R46" s="480"/>
      <c r="S46" s="473"/>
      <c r="T46" s="473"/>
      <c r="U46" s="155" t="s">
        <v>42</v>
      </c>
      <c r="V46" s="473"/>
      <c r="W46" s="156" t="s">
        <v>89</v>
      </c>
      <c r="Y46" s="480"/>
      <c r="Z46" s="473"/>
      <c r="AA46" s="473"/>
      <c r="AB46" s="155" t="s">
        <v>42</v>
      </c>
      <c r="AC46" s="473"/>
      <c r="AD46" s="156" t="s">
        <v>89</v>
      </c>
      <c r="AF46" s="480"/>
      <c r="AG46" s="473"/>
      <c r="AH46" s="473"/>
      <c r="AI46" s="155" t="s">
        <v>42</v>
      </c>
      <c r="AJ46" s="473"/>
      <c r="AK46" s="156" t="s">
        <v>89</v>
      </c>
      <c r="AM46" s="480"/>
      <c r="AN46" s="473"/>
      <c r="AO46" s="473"/>
      <c r="AP46" s="155" t="s">
        <v>42</v>
      </c>
      <c r="AQ46" s="473"/>
      <c r="AR46" s="156" t="s">
        <v>89</v>
      </c>
      <c r="AT46" s="480"/>
      <c r="AU46" s="473"/>
      <c r="AV46" s="473"/>
      <c r="AW46" s="155" t="s">
        <v>42</v>
      </c>
      <c r="AX46" s="473"/>
      <c r="AY46" s="156" t="s">
        <v>89</v>
      </c>
      <c r="BA46" s="480"/>
      <c r="BB46" s="473"/>
      <c r="BC46" s="473"/>
      <c r="BD46" s="155" t="s">
        <v>42</v>
      </c>
      <c r="BE46" s="473"/>
      <c r="BF46" s="156" t="s">
        <v>89</v>
      </c>
      <c r="BH46" s="480"/>
      <c r="BI46" s="473"/>
      <c r="BJ46" s="473"/>
      <c r="BK46" s="155" t="s">
        <v>42</v>
      </c>
      <c r="BL46" s="473"/>
      <c r="BM46" s="156" t="s">
        <v>89</v>
      </c>
      <c r="BO46" s="480"/>
      <c r="BP46" s="473"/>
      <c r="BQ46" s="473"/>
      <c r="BR46" s="155" t="s">
        <v>42</v>
      </c>
      <c r="BS46" s="473"/>
      <c r="BT46" s="156" t="s">
        <v>89</v>
      </c>
      <c r="BV46" s="480"/>
      <c r="BW46" s="473"/>
      <c r="BX46" s="473"/>
      <c r="BY46" s="155" t="s">
        <v>42</v>
      </c>
      <c r="BZ46" s="473"/>
      <c r="CA46" s="156" t="s">
        <v>89</v>
      </c>
      <c r="CC46" s="480"/>
      <c r="CD46" s="473"/>
      <c r="CE46" s="473"/>
      <c r="CF46" s="155" t="s">
        <v>42</v>
      </c>
      <c r="CG46" s="473"/>
      <c r="CH46" s="156" t="s">
        <v>89</v>
      </c>
      <c r="CJ46" s="480"/>
      <c r="CK46" s="473"/>
      <c r="CL46" s="473"/>
      <c r="CM46" s="155" t="s">
        <v>42</v>
      </c>
      <c r="CN46" s="473"/>
      <c r="CO46" s="156" t="s">
        <v>89</v>
      </c>
      <c r="CQ46" s="480"/>
      <c r="CR46" s="473"/>
      <c r="CS46" s="473"/>
      <c r="CT46" s="155" t="s">
        <v>42</v>
      </c>
      <c r="CU46" s="473"/>
      <c r="CV46" s="156" t="s">
        <v>89</v>
      </c>
      <c r="CX46" s="480"/>
      <c r="CY46" s="473"/>
      <c r="CZ46" s="473"/>
      <c r="DA46" s="155" t="s">
        <v>42</v>
      </c>
      <c r="DB46" s="473"/>
      <c r="DC46" s="156" t="s">
        <v>89</v>
      </c>
      <c r="DD46" s="480"/>
      <c r="DE46" s="473"/>
      <c r="DF46" s="473"/>
      <c r="DG46" s="155" t="s">
        <v>42</v>
      </c>
      <c r="DH46" s="473"/>
      <c r="DI46" s="156" t="s">
        <v>89</v>
      </c>
    </row>
    <row r="47" spans="1:113" ht="17.100000000000001" customHeight="1">
      <c r="B47" s="158"/>
      <c r="C47" s="280"/>
      <c r="D47" s="280"/>
      <c r="E47" s="280"/>
      <c r="F47" s="280"/>
      <c r="G47" s="280"/>
      <c r="H47" s="280"/>
      <c r="I47" s="280"/>
      <c r="J47" s="280"/>
      <c r="K47" s="163" t="str">
        <f>Summary!$C$26</f>
        <v>USD</v>
      </c>
      <c r="L47" s="377">
        <f ca="1">SUMIF(INDIRECT("$R12:$R"&amp;EndZProcesses),$K47,INDIRECT("AF12:AF"&amp;EndZProcesses))</f>
        <v>0</v>
      </c>
      <c r="M47" s="377"/>
      <c r="N47" s="377"/>
      <c r="O47" s="377"/>
      <c r="P47" s="377"/>
      <c r="Q47" s="475"/>
      <c r="R47" s="775"/>
      <c r="S47" s="476"/>
      <c r="T47" s="477"/>
      <c r="U47" s="377">
        <f ca="1">SUMIF(INDIRECT("$R12:$R"&amp;EndZProcesses),$K47,INDIRECT("U12:U"&amp;EndZProcesses))</f>
        <v>49.117669026738838</v>
      </c>
      <c r="V47" s="479"/>
      <c r="W47" s="376">
        <f ca="1">SUMIF(INDIRECT("$R12:$R"&amp;EndZProcesses),$K47,INDIRECT("W12:W"&amp;EndZProcesses))</f>
        <v>0.13977678529187759</v>
      </c>
      <c r="Y47" s="775"/>
      <c r="Z47" s="476"/>
      <c r="AA47" s="477"/>
      <c r="AB47" s="377">
        <f ca="1">SUMIF(INDIRECT("$Y12:$Y"&amp;EndZProcesses),$K47,INDIRECT("AB12:AB"&amp;EndZProcesses))</f>
        <v>49.117669026738838</v>
      </c>
      <c r="AC47" s="479"/>
      <c r="AD47" s="376">
        <f ca="1">SUMIF(INDIRECT("$Y12:$Y"&amp;EndZProcesses),$K47,INDIRECT("AD12:AD"&amp;EndZProcesses))</f>
        <v>0.13977678529187759</v>
      </c>
      <c r="AF47" s="775"/>
      <c r="AG47" s="476"/>
      <c r="AH47" s="477"/>
      <c r="AI47" s="377">
        <f ca="1">SUMIF(INDIRECT("$AF12:$AF"&amp;EndZProcesses),$K47,INDIRECT("AI12:AI"&amp;EndZProcesses))</f>
        <v>51.343935295072171</v>
      </c>
      <c r="AJ47" s="479"/>
      <c r="AK47" s="376">
        <f ca="1">SUMIF(INDIRECT("$AF12:$AF"&amp;EndZProcesses),$K47,INDIRECT("AK12:AK"&amp;EndZProcesses))</f>
        <v>1.2172650083103034</v>
      </c>
      <c r="AM47" s="775"/>
      <c r="AN47" s="476"/>
      <c r="AO47" s="477"/>
      <c r="AP47" s="377">
        <f ca="1">SUMIF(INDIRECT("$AM12:$AM"&amp;EndZProcesses),$K47,INDIRECT("AP12:AP"&amp;EndZProcesses))</f>
        <v>50.227643533405505</v>
      </c>
      <c r="AQ47" s="479"/>
      <c r="AR47" s="376">
        <f ca="1">SUMIF(INDIRECT("$AM12:$AM"&amp;EndZProcesses),$K47,INDIRECT("AR12:AR"&amp;EndZProcesses))</f>
        <v>0.15667995036801965</v>
      </c>
      <c r="AT47" s="775"/>
      <c r="AU47" s="476"/>
      <c r="AV47" s="477"/>
      <c r="AW47" s="377">
        <f ca="1">SUMIF(INDIRECT("$AT12:$AT"&amp;EndZProcesses),$K47,INDIRECT("AW12:AW"&amp;EndZProcesses))</f>
        <v>50.227643533405505</v>
      </c>
      <c r="AX47" s="479"/>
      <c r="AY47" s="376">
        <f ca="1">SUMIF(INDIRECT("$AT12:$AT"&amp;EndZProcesses),$K47,INDIRECT("AY12:AY"&amp;EndZProcesses))</f>
        <v>0.15667995036801965</v>
      </c>
      <c r="BA47" s="775"/>
      <c r="BB47" s="476"/>
      <c r="BC47" s="477"/>
      <c r="BD47" s="377">
        <f ca="1">SUMIF(INDIRECT("$BA12:$BA"&amp;EndZProcesses),$K47,INDIRECT("BD12:BD"&amp;EndZProcesses))</f>
        <v>55.705550411738834</v>
      </c>
      <c r="BE47" s="479"/>
      <c r="BF47" s="376">
        <f ca="1">SUMIF(INDIRECT("$BA12:$BA"&amp;EndZProcesses),$K47,INDIRECT("BF12:BF"&amp;EndZProcesses))</f>
        <v>1.7518396613888898</v>
      </c>
      <c r="BH47" s="775"/>
      <c r="BI47" s="476"/>
      <c r="BJ47" s="477"/>
      <c r="BK47" s="377">
        <f ca="1">SUMIF(INDIRECT("$BH12:$BH"&amp;EndZProcesses),$K47,INDIRECT("BK12:BK"&amp;EndZProcesses))</f>
        <v>50.227643533405505</v>
      </c>
      <c r="BL47" s="479"/>
      <c r="BM47" s="376">
        <f ca="1">SUMIF(INDIRECT("$BH12:$BH"&amp;EndZProcesses),$K47,INDIRECT("BM12:BM"&amp;EndZProcesses))</f>
        <v>0.15667995036801965</v>
      </c>
      <c r="BO47" s="775"/>
      <c r="BP47" s="476"/>
      <c r="BQ47" s="477"/>
      <c r="BR47" s="377">
        <f ca="1">SUMIF(INDIRECT("$BO12:$BO"&amp;EndZProcesses),$K47,INDIRECT("BR12:BR"&amp;EndZProcesses))</f>
        <v>50.227643533405505</v>
      </c>
      <c r="BS47" s="479"/>
      <c r="BT47" s="376">
        <f ca="1">SUMIF(INDIRECT("$BO12:$BO"&amp;EndZProcesses),$K47,INDIRECT("BT12:BT"&amp;EndZProcesses))</f>
        <v>0.15667995036801965</v>
      </c>
      <c r="BV47" s="775"/>
      <c r="BW47" s="476"/>
      <c r="BX47" s="477"/>
      <c r="BY47" s="377">
        <f ca="1">SUMIF(INDIRECT("$BA12:$BA"&amp;EndZProcesses),$K47,INDIRECT("BD12:BD"&amp;EndZProcesses))</f>
        <v>55.705550411738834</v>
      </c>
      <c r="BZ47" s="479"/>
      <c r="CA47" s="376">
        <f ca="1">SUMIF(INDIRECT("$BA12:$BA"&amp;EndZProcesses),$K47,INDIRECT("BF12:BF"&amp;EndZProcesses))</f>
        <v>1.7518396613888898</v>
      </c>
      <c r="CC47" s="775"/>
      <c r="CD47" s="476"/>
      <c r="CE47" s="477"/>
      <c r="CF47" s="377">
        <f ca="1">SUMIF(INDIRECT("$BH12:$BH"&amp;EndZProcesses),$K47,INDIRECT("BK12:BK"&amp;EndZProcesses))</f>
        <v>50.227643533405505</v>
      </c>
      <c r="CG47" s="479"/>
      <c r="CH47" s="376">
        <f ca="1">SUMIF(INDIRECT("$BH12:$BH"&amp;EndZProcesses),$K47,INDIRECT("BM12:BM"&amp;EndZProcesses))</f>
        <v>0.15667995036801965</v>
      </c>
      <c r="CJ47" s="775"/>
      <c r="CK47" s="476"/>
      <c r="CL47" s="477"/>
      <c r="CM47" s="377">
        <f ca="1">SUMIF(INDIRECT("$BO12:$BO"&amp;EndZProcesses),$K47,INDIRECT("BR12:BR"&amp;EndZProcesses))</f>
        <v>50.227643533405505</v>
      </c>
      <c r="CN47" s="479"/>
      <c r="CO47" s="376">
        <f ca="1">SUMIF(INDIRECT("$BO12:$BO"&amp;EndZProcesses),$K47,INDIRECT("BT12:BT"&amp;EndZProcesses))</f>
        <v>0.15667995036801965</v>
      </c>
      <c r="CQ47" s="775"/>
      <c r="CR47" s="476"/>
      <c r="CS47" s="477"/>
      <c r="CT47" s="377">
        <f ca="1">SUMIF(INDIRECT("$BV12:$BV"&amp;EndZProcesses),$K47,INDIRECT("BY12:BY"&amp;EndZProcesses))</f>
        <v>0</v>
      </c>
      <c r="CU47" s="479"/>
      <c r="CV47" s="376">
        <f ca="1">SUMIF(INDIRECT("$BV12:$BV"&amp;EndZProcesses),$K47,INDIRECT("CA12:CA"&amp;EndZProcesses))</f>
        <v>0</v>
      </c>
      <c r="CX47" s="775"/>
      <c r="CY47" s="476"/>
      <c r="CZ47" s="477"/>
      <c r="DA47" s="377">
        <f ca="1">SUMIF(INDIRECT("$CC12:$CC"&amp;EndZProcesses),$K47,INDIRECT("CF12:CF"&amp;EndZProcesses))</f>
        <v>0</v>
      </c>
      <c r="DB47" s="479"/>
      <c r="DC47" s="376">
        <f ca="1">SUMIF(INDIRECT("$CC12:$CC"&amp;EndZProcesses),$K47,INDIRECT("CH12:CH"&amp;EndZProcesses))</f>
        <v>0</v>
      </c>
      <c r="DD47" s="775"/>
      <c r="DE47" s="476"/>
      <c r="DF47" s="477"/>
      <c r="DG47" s="377">
        <f>SUM(DG13:DG32)</f>
        <v>55.705550411738834</v>
      </c>
      <c r="DH47" s="479"/>
      <c r="DI47" s="376">
        <f>SUM(DI13:DI32)</f>
        <v>1.7518396613888898</v>
      </c>
    </row>
    <row r="48" spans="1:113" ht="17.100000000000001" customHeight="1">
      <c r="B48" s="158"/>
      <c r="C48" s="280"/>
      <c r="D48" s="280"/>
      <c r="E48" s="280"/>
      <c r="F48" s="280"/>
      <c r="G48" s="280"/>
      <c r="H48" s="280"/>
      <c r="I48" s="280"/>
      <c r="J48" s="280"/>
      <c r="K48" s="169">
        <f>Summary!$C$27</f>
        <v>0</v>
      </c>
      <c r="L48" s="281">
        <f ca="1">SUMIF(INDIRECT("$R12:$R"&amp;EndZProcesses),$K48,INDIRECT("Y12:Y"&amp;EndZProcesses))</f>
        <v>0</v>
      </c>
      <c r="M48" s="281">
        <f ca="1">SUMIF(INDIRECT("$R12:$R"&amp;EndZProcesses),$K48,INDIRECT("Z12:Z"&amp;EndZProcesses))</f>
        <v>0</v>
      </c>
      <c r="N48" s="281">
        <f ca="1">SUMIF(INDIRECT("$R12:$R"&amp;EndZProcesses),$K48,INDIRECT("AA12:AA"&amp;EndZProcesses))</f>
        <v>0</v>
      </c>
      <c r="O48" s="281">
        <f ca="1">SUMIF(INDIRECT("$R12:$R"&amp;EndZProcesses),$K48,INDIRECT("AB12:AB"&amp;EndZProcesses))</f>
        <v>0</v>
      </c>
      <c r="P48" s="281">
        <f ca="1">SUMIF(INDIRECT("$R12:$R"&amp;EndZProcesses),$K48,INDIRECT("AC12:AC"&amp;EndZProcesses))</f>
        <v>0</v>
      </c>
      <c r="Q48" s="475"/>
      <c r="R48" s="775"/>
      <c r="S48" s="476"/>
      <c r="T48" s="478"/>
      <c r="U48" s="281">
        <f ca="1">SUMIF(INDIRECT("$R12:$R"&amp;EndZProcesses),$K48,INDIRECT("U12:U"&amp;EndZProcesses))</f>
        <v>0</v>
      </c>
      <c r="V48" s="479"/>
      <c r="W48" s="282">
        <f ca="1">SUMIF(INDIRECT("$R12:$R"&amp;EndZProcesses),$K48,INDIRECT("W12:W"&amp;EndZProcesses))</f>
        <v>0</v>
      </c>
      <c r="Y48" s="775"/>
      <c r="Z48" s="476"/>
      <c r="AA48" s="478"/>
      <c r="AB48" s="281">
        <f ca="1">SUMIF(INDIRECT("$R12:$R"&amp;EndZProcesses),$K48,INDIRECT("U12:U"&amp;EndZProcesses))</f>
        <v>0</v>
      </c>
      <c r="AC48" s="479"/>
      <c r="AD48" s="282">
        <f ca="1">SUMIF(INDIRECT("$R12:$R"&amp;EndZProcesses),$K48,INDIRECT("W12:W"&amp;EndZProcesses))</f>
        <v>0</v>
      </c>
      <c r="AF48" s="775"/>
      <c r="AG48" s="476"/>
      <c r="AH48" s="478"/>
      <c r="AI48" s="281">
        <f ca="1">SUMIF(INDIRECT("$R12:$R"&amp;EndZProcesses),$K48,INDIRECT("U12:U"&amp;EndZProcesses))</f>
        <v>0</v>
      </c>
      <c r="AJ48" s="479"/>
      <c r="AK48" s="282">
        <f ca="1">SUMIF(INDIRECT("$R12:$R"&amp;EndZProcesses),$K48,INDIRECT("W12:W"&amp;EndZProcesses))</f>
        <v>0</v>
      </c>
      <c r="AM48" s="775"/>
      <c r="AN48" s="476"/>
      <c r="AO48" s="478"/>
      <c r="AP48" s="281">
        <f ca="1">SUMIF(INDIRECT("$R12:$R"&amp;EndZProcesses),$K48,INDIRECT("U12:U"&amp;EndZProcesses))</f>
        <v>0</v>
      </c>
      <c r="AQ48" s="479"/>
      <c r="AR48" s="282">
        <f ca="1">SUMIF(INDIRECT("$R12:$R"&amp;EndZProcesses),$K48,INDIRECT("W12:W"&amp;EndZProcesses))</f>
        <v>0</v>
      </c>
      <c r="AT48" s="775"/>
      <c r="AU48" s="476"/>
      <c r="AV48" s="478"/>
      <c r="AW48" s="281">
        <f ca="1">SUMIF(INDIRECT("$R12:$R"&amp;EndZProcesses),$K48,INDIRECT("U12:U"&amp;EndZProcesses))</f>
        <v>0</v>
      </c>
      <c r="AX48" s="479"/>
      <c r="AY48" s="282">
        <f ca="1">SUMIF(INDIRECT("$R12:$R"&amp;EndZProcesses),$K48,INDIRECT("W12:W"&amp;EndZProcesses))</f>
        <v>0</v>
      </c>
      <c r="BA48" s="775"/>
      <c r="BB48" s="476"/>
      <c r="BC48" s="478"/>
      <c r="BD48" s="281">
        <f ca="1">SUMIF(INDIRECT("$R12:$R"&amp;EndZProcesses),$K48,INDIRECT("U12:U"&amp;EndZProcesses))</f>
        <v>0</v>
      </c>
      <c r="BE48" s="479"/>
      <c r="BF48" s="282">
        <f ca="1">SUMIF(INDIRECT("$R12:$R"&amp;EndZProcesses),$K48,INDIRECT("W12:W"&amp;EndZProcesses))</f>
        <v>0</v>
      </c>
      <c r="BH48" s="775"/>
      <c r="BI48" s="476"/>
      <c r="BJ48" s="478"/>
      <c r="BK48" s="281">
        <f ca="1">SUMIF(INDIRECT("$R12:$R"&amp;EndZProcesses),$K48,INDIRECT("U12:U"&amp;EndZProcesses))</f>
        <v>0</v>
      </c>
      <c r="BL48" s="479"/>
      <c r="BM48" s="282">
        <f ca="1">SUMIF(INDIRECT("$R12:$R"&amp;EndZProcesses),$K48,INDIRECT("W12:W"&amp;EndZProcesses))</f>
        <v>0</v>
      </c>
      <c r="BO48" s="775"/>
      <c r="BP48" s="476"/>
      <c r="BQ48" s="478"/>
      <c r="BR48" s="281">
        <f ca="1">SUMIF(INDIRECT("$R12:$R"&amp;EndZProcesses),$K48,INDIRECT("U12:U"&amp;EndZProcesses))</f>
        <v>0</v>
      </c>
      <c r="BS48" s="479"/>
      <c r="BT48" s="282">
        <f ca="1">SUMIF(INDIRECT("$R12:$R"&amp;EndZProcesses),$K48,INDIRECT("W12:W"&amp;EndZProcesses))</f>
        <v>0</v>
      </c>
      <c r="BV48" s="775"/>
      <c r="BW48" s="476"/>
      <c r="BX48" s="478"/>
      <c r="BY48" s="281">
        <f ca="1">SUMIF(INDIRECT("$R12:$R"&amp;EndZProcesses),$K48,INDIRECT("U12:U"&amp;EndZProcesses))</f>
        <v>0</v>
      </c>
      <c r="BZ48" s="479"/>
      <c r="CA48" s="282">
        <f ca="1">SUMIF(INDIRECT("$R12:$R"&amp;EndZProcesses),$K48,INDIRECT("W12:W"&amp;EndZProcesses))</f>
        <v>0</v>
      </c>
      <c r="CC48" s="775"/>
      <c r="CD48" s="476"/>
      <c r="CE48" s="478"/>
      <c r="CF48" s="281">
        <f ca="1">SUMIF(INDIRECT("$R12:$R"&amp;EndZProcesses),$K48,INDIRECT("U12:U"&amp;EndZProcesses))</f>
        <v>0</v>
      </c>
      <c r="CG48" s="479"/>
      <c r="CH48" s="282">
        <f ca="1">SUMIF(INDIRECT("$R12:$R"&amp;EndZProcesses),$K48,INDIRECT("W12:W"&amp;EndZProcesses))</f>
        <v>0</v>
      </c>
      <c r="CJ48" s="775"/>
      <c r="CK48" s="476"/>
      <c r="CL48" s="478"/>
      <c r="CM48" s="281">
        <f ca="1">SUMIF(INDIRECT("$R12:$R"&amp;EndZProcesses),$K48,INDIRECT("U12:U"&amp;EndZProcesses))</f>
        <v>0</v>
      </c>
      <c r="CN48" s="479"/>
      <c r="CO48" s="282">
        <f ca="1">SUMIF(INDIRECT("$R12:$R"&amp;EndZProcesses),$K48,INDIRECT("W12:W"&amp;EndZProcesses))</f>
        <v>0</v>
      </c>
      <c r="CQ48" s="775"/>
      <c r="CR48" s="476"/>
      <c r="CS48" s="478"/>
      <c r="CT48" s="281">
        <f ca="1">SUMIF(INDIRECT("$R12:$R"&amp;EndZProcesses),$K48,INDIRECT("U12:U"&amp;EndZProcesses))</f>
        <v>0</v>
      </c>
      <c r="CU48" s="479"/>
      <c r="CV48" s="282">
        <f ca="1">SUMIF(INDIRECT("$R12:$R"&amp;EndZProcesses),$K48,INDIRECT("W12:W"&amp;EndZProcesses))</f>
        <v>0</v>
      </c>
      <c r="CX48" s="775"/>
      <c r="CY48" s="476"/>
      <c r="CZ48" s="478"/>
      <c r="DA48" s="281">
        <f ca="1">SUMIF(INDIRECT("$R12:$R"&amp;EndZProcesses),$K48,INDIRECT("U12:U"&amp;EndZProcesses))</f>
        <v>0</v>
      </c>
      <c r="DB48" s="479"/>
      <c r="DC48" s="282">
        <f ca="1">SUMIF(INDIRECT("$R12:$R"&amp;EndZProcesses),$K48,INDIRECT("W12:W"&amp;EndZProcesses))</f>
        <v>0</v>
      </c>
      <c r="DD48" s="775"/>
      <c r="DE48" s="476"/>
      <c r="DF48" s="478"/>
      <c r="DG48" s="281">
        <f ca="1">SUMIF(INDIRECT("$R12:$R"&amp;EndZProcesses),$K48,INDIRECT("U12:U"&amp;EndZProcesses))</f>
        <v>0</v>
      </c>
      <c r="DH48" s="479"/>
      <c r="DI48" s="282">
        <f ca="1">SUMIF(INDIRECT("$R12:$R"&amp;EndZProcesses),$K48,INDIRECT("W12:W"&amp;EndZProcesses))</f>
        <v>0</v>
      </c>
    </row>
    <row r="49" spans="2:113" ht="17.100000000000001" customHeight="1" thickBot="1">
      <c r="B49" s="172" t="s">
        <v>90</v>
      </c>
      <c r="C49" s="283"/>
      <c r="D49" s="283"/>
      <c r="E49" s="283"/>
      <c r="F49" s="283"/>
      <c r="G49" s="283"/>
      <c r="H49" s="283"/>
      <c r="I49" s="283"/>
      <c r="J49" s="283"/>
      <c r="K49" s="177">
        <f>Summary!$C$28</f>
        <v>0</v>
      </c>
      <c r="L49" s="284">
        <f ca="1">SUMIF(INDIRECT("$R12:$R"&amp;EndZProcesses),$K49,INDIRECT("Y12:Y"&amp;EndZProcesses))</f>
        <v>0</v>
      </c>
      <c r="M49" s="284">
        <f ca="1">SUMIF(INDIRECT("$R12:$R"&amp;EndZProcesses),$K49,INDIRECT("Z12:Z"&amp;EndZProcesses))</f>
        <v>0</v>
      </c>
      <c r="N49" s="284">
        <f ca="1">SUMIF(INDIRECT("$R12:$R"&amp;EndZProcesses),$K49,INDIRECT("AA12:AA"&amp;EndZProcesses))</f>
        <v>0</v>
      </c>
      <c r="O49" s="284">
        <f ca="1">SUMIF(INDIRECT("$R12:$R"&amp;EndZProcesses),$K49,INDIRECT("AB12:AB"&amp;EndZProcesses))</f>
        <v>0</v>
      </c>
      <c r="P49" s="284">
        <f ca="1">SUMIF(INDIRECT("$R12:$R"&amp;EndZProcesses),$K49,INDIRECT("AC12:AC"&amp;EndZProcesses))</f>
        <v>0</v>
      </c>
      <c r="Q49" s="474"/>
      <c r="R49" s="776"/>
      <c r="S49" s="474"/>
      <c r="T49" s="474"/>
      <c r="U49" s="284">
        <f ca="1">SUMIF(INDIRECT("$R12:$R"&amp;EndZProcesses),$K49,INDIRECT("U12:U"&amp;EndZProcesses))</f>
        <v>0</v>
      </c>
      <c r="V49" s="474"/>
      <c r="W49" s="285">
        <f ca="1">SUMIF(INDIRECT("$R12:$R"&amp;EndZProcesses),$K49,INDIRECT("W12:W"&amp;EndZProcesses))</f>
        <v>0</v>
      </c>
      <c r="Y49" s="776"/>
      <c r="Z49" s="474"/>
      <c r="AA49" s="474"/>
      <c r="AB49" s="284">
        <f ca="1">SUMIF(INDIRECT("$R12:$R"&amp;EndZProcesses),$K49,INDIRECT("U12:U"&amp;EndZProcesses))</f>
        <v>0</v>
      </c>
      <c r="AC49" s="474"/>
      <c r="AD49" s="285">
        <f ca="1">SUMIF(INDIRECT("$R12:$R"&amp;EndZProcesses),$K49,INDIRECT("W12:W"&amp;EndZProcesses))</f>
        <v>0</v>
      </c>
      <c r="AF49" s="776"/>
      <c r="AG49" s="474"/>
      <c r="AH49" s="474"/>
      <c r="AI49" s="284">
        <f ca="1">SUMIF(INDIRECT("$R12:$R"&amp;EndZProcesses),$K49,INDIRECT("U12:U"&amp;EndZProcesses))</f>
        <v>0</v>
      </c>
      <c r="AJ49" s="474"/>
      <c r="AK49" s="285">
        <f ca="1">SUMIF(INDIRECT("$R12:$R"&amp;EndZProcesses),$K49,INDIRECT("W12:W"&amp;EndZProcesses))</f>
        <v>0</v>
      </c>
      <c r="AM49" s="776"/>
      <c r="AN49" s="474"/>
      <c r="AO49" s="474"/>
      <c r="AP49" s="284">
        <f ca="1">SUMIF(INDIRECT("$R12:$R"&amp;EndZProcesses),$K49,INDIRECT("U12:U"&amp;EndZProcesses))</f>
        <v>0</v>
      </c>
      <c r="AQ49" s="474"/>
      <c r="AR49" s="285">
        <f ca="1">SUMIF(INDIRECT("$R12:$R"&amp;EndZProcesses),$K49,INDIRECT("W12:W"&amp;EndZProcesses))</f>
        <v>0</v>
      </c>
      <c r="AT49" s="776"/>
      <c r="AU49" s="474"/>
      <c r="AV49" s="474"/>
      <c r="AW49" s="284">
        <f ca="1">SUMIF(INDIRECT("$R12:$R"&amp;EndZProcesses),$K49,INDIRECT("U12:U"&amp;EndZProcesses))</f>
        <v>0</v>
      </c>
      <c r="AX49" s="474"/>
      <c r="AY49" s="285">
        <f ca="1">SUMIF(INDIRECT("$R12:$R"&amp;EndZProcesses),$K49,INDIRECT("W12:W"&amp;EndZProcesses))</f>
        <v>0</v>
      </c>
      <c r="BA49" s="776"/>
      <c r="BB49" s="474"/>
      <c r="BC49" s="474"/>
      <c r="BD49" s="284">
        <f ca="1">SUMIF(INDIRECT("$R12:$R"&amp;EndZProcesses),$K49,INDIRECT("U12:U"&amp;EndZProcesses))</f>
        <v>0</v>
      </c>
      <c r="BE49" s="474"/>
      <c r="BF49" s="285">
        <f ca="1">SUMIF(INDIRECT("$R12:$R"&amp;EndZProcesses),$K49,INDIRECT("W12:W"&amp;EndZProcesses))</f>
        <v>0</v>
      </c>
      <c r="BH49" s="776"/>
      <c r="BI49" s="474"/>
      <c r="BJ49" s="474"/>
      <c r="BK49" s="284">
        <f ca="1">SUMIF(INDIRECT("$R12:$R"&amp;EndZProcesses),$K49,INDIRECT("U12:U"&amp;EndZProcesses))</f>
        <v>0</v>
      </c>
      <c r="BL49" s="474"/>
      <c r="BM49" s="285">
        <f ca="1">SUMIF(INDIRECT("$R12:$R"&amp;EndZProcesses),$K49,INDIRECT("W12:W"&amp;EndZProcesses))</f>
        <v>0</v>
      </c>
      <c r="BO49" s="776"/>
      <c r="BP49" s="474"/>
      <c r="BQ49" s="474"/>
      <c r="BR49" s="284">
        <f ca="1">SUMIF(INDIRECT("$R12:$R"&amp;EndZProcesses),$K49,INDIRECT("U12:U"&amp;EndZProcesses))</f>
        <v>0</v>
      </c>
      <c r="BS49" s="474"/>
      <c r="BT49" s="285">
        <f ca="1">SUMIF(INDIRECT("$R12:$R"&amp;EndZProcesses),$K49,INDIRECT("W12:W"&amp;EndZProcesses))</f>
        <v>0</v>
      </c>
      <c r="BV49" s="776"/>
      <c r="BW49" s="474"/>
      <c r="BX49" s="474"/>
      <c r="BY49" s="284">
        <f ca="1">SUMIF(INDIRECT("$R12:$R"&amp;EndZProcesses),$K49,INDIRECT("U12:U"&amp;EndZProcesses))</f>
        <v>0</v>
      </c>
      <c r="BZ49" s="474"/>
      <c r="CA49" s="285">
        <f ca="1">SUMIF(INDIRECT("$R12:$R"&amp;EndZProcesses),$K49,INDIRECT("W12:W"&amp;EndZProcesses))</f>
        <v>0</v>
      </c>
      <c r="CC49" s="776"/>
      <c r="CD49" s="474"/>
      <c r="CE49" s="474"/>
      <c r="CF49" s="284">
        <f ca="1">SUMIF(INDIRECT("$R12:$R"&amp;EndZProcesses),$K49,INDIRECT("U12:U"&amp;EndZProcesses))</f>
        <v>0</v>
      </c>
      <c r="CG49" s="474"/>
      <c r="CH49" s="285">
        <f ca="1">SUMIF(INDIRECT("$R12:$R"&amp;EndZProcesses),$K49,INDIRECT("W12:W"&amp;EndZProcesses))</f>
        <v>0</v>
      </c>
      <c r="CJ49" s="776"/>
      <c r="CK49" s="474"/>
      <c r="CL49" s="474"/>
      <c r="CM49" s="284">
        <f ca="1">SUMIF(INDIRECT("$R12:$R"&amp;EndZProcesses),$K49,INDIRECT("U12:U"&amp;EndZProcesses))</f>
        <v>0</v>
      </c>
      <c r="CN49" s="474"/>
      <c r="CO49" s="285">
        <f ca="1">SUMIF(INDIRECT("$R12:$R"&amp;EndZProcesses),$K49,INDIRECT("W12:W"&amp;EndZProcesses))</f>
        <v>0</v>
      </c>
      <c r="CQ49" s="776"/>
      <c r="CR49" s="474"/>
      <c r="CS49" s="474"/>
      <c r="CT49" s="284">
        <f ca="1">SUMIF(INDIRECT("$R12:$R"&amp;EndZProcesses),$K49,INDIRECT("U12:U"&amp;EndZProcesses))</f>
        <v>0</v>
      </c>
      <c r="CU49" s="474"/>
      <c r="CV49" s="285">
        <f ca="1">SUMIF(INDIRECT("$R12:$R"&amp;EndZProcesses),$K49,INDIRECT("W12:W"&amp;EndZProcesses))</f>
        <v>0</v>
      </c>
      <c r="CX49" s="776"/>
      <c r="CY49" s="474"/>
      <c r="CZ49" s="474"/>
      <c r="DA49" s="284">
        <f ca="1">SUMIF(INDIRECT("$R12:$R"&amp;EndZProcesses),$K49,INDIRECT("U12:U"&amp;EndZProcesses))</f>
        <v>0</v>
      </c>
      <c r="DB49" s="474"/>
      <c r="DC49" s="285">
        <f ca="1">SUMIF(INDIRECT("$R12:$R"&amp;EndZProcesses),$K49,INDIRECT("W12:W"&amp;EndZProcesses))</f>
        <v>0</v>
      </c>
      <c r="DD49" s="776"/>
      <c r="DE49" s="474"/>
      <c r="DF49" s="474"/>
      <c r="DG49" s="284">
        <f ca="1">SUMIF(INDIRECT("$R12:$R"&amp;EndZProcesses),$K49,INDIRECT("U12:U"&amp;EndZProcesses))</f>
        <v>0</v>
      </c>
      <c r="DH49" s="474"/>
      <c r="DI49" s="285">
        <f ca="1">SUMIF(INDIRECT("$R12:$R"&amp;EndZProcesses),$K49,INDIRECT("W12:W"&amp;EndZProcesses))</f>
        <v>0</v>
      </c>
    </row>
    <row r="50" spans="2:113" ht="7.5" customHeight="1"/>
  </sheetData>
  <sheetProtection insertRows="0" deleteRows="0"/>
  <mergeCells count="65">
    <mergeCell ref="DD5:DI5"/>
    <mergeCell ref="DD6:DI6"/>
    <mergeCell ref="DD7:DI7"/>
    <mergeCell ref="DD8:DI8"/>
    <mergeCell ref="B4:C4"/>
    <mergeCell ref="R5:W5"/>
    <mergeCell ref="R6:W6"/>
    <mergeCell ref="R7:W7"/>
    <mergeCell ref="R8:W8"/>
    <mergeCell ref="D5:E5"/>
    <mergeCell ref="D6:E6"/>
    <mergeCell ref="D7:E7"/>
    <mergeCell ref="D8:E8"/>
    <mergeCell ref="I5:O5"/>
    <mergeCell ref="I6:O6"/>
    <mergeCell ref="I7:O7"/>
    <mergeCell ref="I8:O8"/>
    <mergeCell ref="Y5:AD5"/>
    <mergeCell ref="Y6:AD6"/>
    <mergeCell ref="Y7:AD7"/>
    <mergeCell ref="Y8:AD8"/>
    <mergeCell ref="AM6:AR6"/>
    <mergeCell ref="AM7:AR7"/>
    <mergeCell ref="AF5:AK5"/>
    <mergeCell ref="AF6:AK6"/>
    <mergeCell ref="AF7:AK7"/>
    <mergeCell ref="AT8:AY8"/>
    <mergeCell ref="AF8:AK8"/>
    <mergeCell ref="AM5:AR5"/>
    <mergeCell ref="AM8:AR8"/>
    <mergeCell ref="BV5:CA5"/>
    <mergeCell ref="BV6:CA6"/>
    <mergeCell ref="BV7:CA7"/>
    <mergeCell ref="BV8:CA8"/>
    <mergeCell ref="AT5:AY5"/>
    <mergeCell ref="AT6:AY6"/>
    <mergeCell ref="AT7:AY7"/>
    <mergeCell ref="BA5:BF5"/>
    <mergeCell ref="BA6:BF6"/>
    <mergeCell ref="BA7:BF7"/>
    <mergeCell ref="BA8:BF8"/>
    <mergeCell ref="BH5:BM5"/>
    <mergeCell ref="CC5:CH5"/>
    <mergeCell ref="CC6:CH6"/>
    <mergeCell ref="CC7:CH7"/>
    <mergeCell ref="CC8:CH8"/>
    <mergeCell ref="CJ5:CO5"/>
    <mergeCell ref="CJ6:CO6"/>
    <mergeCell ref="CJ7:CO7"/>
    <mergeCell ref="CJ8:CO8"/>
    <mergeCell ref="CQ8:CV8"/>
    <mergeCell ref="CX8:DC8"/>
    <mergeCell ref="CQ5:CV5"/>
    <mergeCell ref="CX5:DC5"/>
    <mergeCell ref="CQ6:CV6"/>
    <mergeCell ref="CX6:DC6"/>
    <mergeCell ref="CQ7:CV7"/>
    <mergeCell ref="CX7:DC7"/>
    <mergeCell ref="BH8:BM8"/>
    <mergeCell ref="BO8:BT8"/>
    <mergeCell ref="BO5:BT5"/>
    <mergeCell ref="BH6:BM6"/>
    <mergeCell ref="BO6:BT6"/>
    <mergeCell ref="BH7:BM7"/>
    <mergeCell ref="BO7:BT7"/>
  </mergeCells>
  <conditionalFormatting sqref="L48:P48 U48 W48 AD48 AR48 AY48 CA48 CH48 CO48 CV48 DC48 BF48 BM48 BT48 DI48">
    <cfRule type="expression" dxfId="50" priority="42" stopIfTrue="1">
      <formula>$K$48=0</formula>
    </cfRule>
  </conditionalFormatting>
  <conditionalFormatting sqref="W49 U49 L49:P49 AB49 AP49 AW49 BY49 CF49 CM49 CT49 DA49 BD49 BK49 BR49 DG49">
    <cfRule type="expression" dxfId="49" priority="49" stopIfTrue="1">
      <formula>$K$49=0</formula>
    </cfRule>
  </conditionalFormatting>
  <conditionalFormatting sqref="AB48">
    <cfRule type="expression" dxfId="48" priority="27" stopIfTrue="1">
      <formula>$K$48=0</formula>
    </cfRule>
  </conditionalFormatting>
  <conditionalFormatting sqref="AD49">
    <cfRule type="expression" dxfId="47" priority="28" stopIfTrue="1">
      <formula>$K$49=0</formula>
    </cfRule>
  </conditionalFormatting>
  <conditionalFormatting sqref="AK48">
    <cfRule type="expression" dxfId="46" priority="25" stopIfTrue="1">
      <formula>$K$48=0</formula>
    </cfRule>
  </conditionalFormatting>
  <conditionalFormatting sqref="AK49">
    <cfRule type="expression" dxfId="45" priority="26" stopIfTrue="1">
      <formula>$K$49=0</formula>
    </cfRule>
  </conditionalFormatting>
  <conditionalFormatting sqref="AP48">
    <cfRule type="expression" dxfId="44" priority="23" stopIfTrue="1">
      <formula>$K$48=0</formula>
    </cfRule>
  </conditionalFormatting>
  <conditionalFormatting sqref="AR49">
    <cfRule type="expression" dxfId="43" priority="24" stopIfTrue="1">
      <formula>$K$49=0</formula>
    </cfRule>
  </conditionalFormatting>
  <conditionalFormatting sqref="AW48">
    <cfRule type="expression" dxfId="42" priority="21" stopIfTrue="1">
      <formula>$K$48=0</formula>
    </cfRule>
  </conditionalFormatting>
  <conditionalFormatting sqref="AY49">
    <cfRule type="expression" dxfId="41" priority="22" stopIfTrue="1">
      <formula>$K$49=0</formula>
    </cfRule>
  </conditionalFormatting>
  <conditionalFormatting sqref="BY48">
    <cfRule type="expression" dxfId="40" priority="19" stopIfTrue="1">
      <formula>$K$48=0</formula>
    </cfRule>
  </conditionalFormatting>
  <conditionalFormatting sqref="CA49">
    <cfRule type="expression" dxfId="39" priority="20" stopIfTrue="1">
      <formula>$K$49=0</formula>
    </cfRule>
  </conditionalFormatting>
  <conditionalFormatting sqref="CF48">
    <cfRule type="expression" dxfId="38" priority="17" stopIfTrue="1">
      <formula>$K$48=0</formula>
    </cfRule>
  </conditionalFormatting>
  <conditionalFormatting sqref="CH49">
    <cfRule type="expression" dxfId="37" priority="18" stopIfTrue="1">
      <formula>$K$49=0</formula>
    </cfRule>
  </conditionalFormatting>
  <conditionalFormatting sqref="CM48">
    <cfRule type="expression" dxfId="36" priority="15" stopIfTrue="1">
      <formula>$K$48=0</formula>
    </cfRule>
  </conditionalFormatting>
  <conditionalFormatting sqref="CO49">
    <cfRule type="expression" dxfId="35" priority="16" stopIfTrue="1">
      <formula>$K$49=0</formula>
    </cfRule>
  </conditionalFormatting>
  <conditionalFormatting sqref="CT48">
    <cfRule type="expression" dxfId="34" priority="13" stopIfTrue="1">
      <formula>$K$48=0</formula>
    </cfRule>
  </conditionalFormatting>
  <conditionalFormatting sqref="CV49">
    <cfRule type="expression" dxfId="33" priority="14" stopIfTrue="1">
      <formula>$K$49=0</formula>
    </cfRule>
  </conditionalFormatting>
  <conditionalFormatting sqref="DA48">
    <cfRule type="expression" dxfId="32" priority="11" stopIfTrue="1">
      <formula>$K$48=0</formula>
    </cfRule>
  </conditionalFormatting>
  <conditionalFormatting sqref="DC49">
    <cfRule type="expression" dxfId="31" priority="12" stopIfTrue="1">
      <formula>$K$49=0</formula>
    </cfRule>
  </conditionalFormatting>
  <conditionalFormatting sqref="AI48">
    <cfRule type="expression" dxfId="30" priority="9" stopIfTrue="1">
      <formula>$K$48=0</formula>
    </cfRule>
  </conditionalFormatting>
  <conditionalFormatting sqref="AI49">
    <cfRule type="expression" dxfId="29" priority="10" stopIfTrue="1">
      <formula>$K$49=0</formula>
    </cfRule>
  </conditionalFormatting>
  <conditionalFormatting sqref="BD48">
    <cfRule type="expression" dxfId="28" priority="7" stopIfTrue="1">
      <formula>$K$48=0</formula>
    </cfRule>
  </conditionalFormatting>
  <conditionalFormatting sqref="BF49">
    <cfRule type="expression" dxfId="27" priority="8" stopIfTrue="1">
      <formula>$K$49=0</formula>
    </cfRule>
  </conditionalFormatting>
  <conditionalFormatting sqref="BK48">
    <cfRule type="expression" dxfId="26" priority="5" stopIfTrue="1">
      <formula>$K$48=0</formula>
    </cfRule>
  </conditionalFormatting>
  <conditionalFormatting sqref="BM49">
    <cfRule type="expression" dxfId="25" priority="6" stopIfTrue="1">
      <formula>$K$49=0</formula>
    </cfRule>
  </conditionalFormatting>
  <conditionalFormatting sqref="BR48">
    <cfRule type="expression" dxfId="24" priority="3" stopIfTrue="1">
      <formula>$K$48=0</formula>
    </cfRule>
  </conditionalFormatting>
  <conditionalFormatting sqref="BT49">
    <cfRule type="expression" dxfId="23" priority="4" stopIfTrue="1">
      <formula>$K$49=0</formula>
    </cfRule>
  </conditionalFormatting>
  <conditionalFormatting sqref="DG48">
    <cfRule type="expression" dxfId="22" priority="1" stopIfTrue="1">
      <formula>$K$48=0</formula>
    </cfRule>
  </conditionalFormatting>
  <conditionalFormatting sqref="DI49">
    <cfRule type="expression" dxfId="21" priority="2" stopIfTrue="1">
      <formula>$K$49=0</formula>
    </cfRule>
  </conditionalFormatting>
  <dataValidations count="4">
    <dataValidation type="list" allowBlank="1" showInputMessage="1" showErrorMessage="1" sqref="LU45:LV45 LS12:MB44">
      <formula1>BAUTEILKENNUNG</formula1>
    </dataValidation>
    <dataValidation type="list" allowBlank="1" showInputMessage="1" showErrorMessage="1" sqref="G44">
      <formula1>listZulässigeAngebotswährungen</formula1>
    </dataValidation>
    <dataValidation type="list" allowBlank="1" showInputMessage="1" showErrorMessage="1" sqref="AM12:AM44 AF12:AF44 Y12:Y44 R12:R44 BO12:BO44 CQ12:CQ44 CJ12:CJ44 CC12:CC44 BV12:BV44 AT12:AT44 BH12:BH44 BA12:BA44 CX12:CX44 DD12:DD44">
      <formula1>listAngebotsWährungen</formula1>
    </dataValidation>
    <dataValidation type="list" allowBlank="1" showInputMessage="1" showErrorMessage="1" sqref="G12:G43">
      <formula1>listZulässigeBeschaffungswährungen</formula1>
    </dataValidation>
  </dataValidations>
  <hyperlinks>
    <hyperlink ref="T2" r:id="rId1"/>
  </hyperlinks>
  <pageMargins left="0.39370078740157483" right="0.39370078740157483" top="0.39370078740157483" bottom="0.39370078740157483" header="0.31496062992125984" footer="0.31496062992125984"/>
  <pageSetup paperSize="8" scale="81" orientation="landscape" r:id="rId2"/>
  <ignoredErrors>
    <ignoredError sqref="U15 U24:U25 AB15 BD24:BD25 DG24:DG25 AB24:AB25 AI24 AP24:AP25 AW24:AW25 BK24:BK25 BR24:BR25" formula="1"/>
    <ignoredError sqref="H2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04SBM">
    <tabColor theme="6" tint="0.39997558519241921"/>
    <pageSetUpPr fitToPage="1"/>
  </sheetPr>
  <dimension ref="B1:AA56"/>
  <sheetViews>
    <sheetView showGridLines="0" showZeros="0" topLeftCell="F33" zoomScaleNormal="100" workbookViewId="0">
      <selection activeCell="O49" sqref="O49"/>
    </sheetView>
  </sheetViews>
  <sheetFormatPr baseColWidth="10" defaultColWidth="11.42578125" defaultRowHeight="15"/>
  <cols>
    <col min="1" max="1" width="1.42578125" style="119" customWidth="1"/>
    <col min="2" max="2" width="5.7109375" style="119" customWidth="1"/>
    <col min="3" max="3" width="18.7109375" style="119" customWidth="1"/>
    <col min="4" max="4" width="5.7109375" style="185" customWidth="1"/>
    <col min="5" max="6" width="22.7109375" style="185" customWidth="1"/>
    <col min="7" max="12" width="8.28515625" style="119" customWidth="1"/>
    <col min="13" max="13" width="15.7109375" style="119" customWidth="1"/>
    <col min="14" max="14" width="5.7109375" style="119" customWidth="1"/>
    <col min="15" max="15" width="13.28515625" style="119" customWidth="1"/>
    <col min="16" max="16" width="5.7109375" style="119" customWidth="1"/>
    <col min="17" max="18" width="8.28515625" style="119" customWidth="1"/>
    <col min="19" max="20" width="13.28515625" style="119" customWidth="1"/>
    <col min="21" max="21" width="16.28515625" style="119" bestFit="1" customWidth="1"/>
    <col min="22" max="22" width="2.7109375" style="325" customWidth="1"/>
    <col min="23" max="23" width="14" style="119" hidden="1" customWidth="1"/>
    <col min="24" max="24" width="8.42578125" style="119" hidden="1" customWidth="1"/>
    <col min="25" max="25" width="1.42578125" style="454" customWidth="1"/>
    <col min="26" max="27" width="11.42578125" style="119" customWidth="1"/>
    <col min="28" max="16384" width="11.42578125" style="119"/>
  </cols>
  <sheetData>
    <row r="1" spans="2:27" s="257" customFormat="1" ht="7.5" customHeight="1" thickBot="1">
      <c r="C1" s="257">
        <v>8</v>
      </c>
      <c r="D1" s="257">
        <v>5</v>
      </c>
      <c r="E1" s="257">
        <v>22</v>
      </c>
      <c r="G1" s="257">
        <v>7.5</v>
      </c>
      <c r="H1" s="257">
        <v>7.5</v>
      </c>
      <c r="I1" s="257">
        <v>7.5</v>
      </c>
      <c r="J1" s="257">
        <v>7.5</v>
      </c>
      <c r="L1" s="257">
        <v>7.5</v>
      </c>
      <c r="M1" s="257">
        <v>15</v>
      </c>
      <c r="N1" s="257">
        <v>5</v>
      </c>
      <c r="O1" s="257">
        <v>12.5</v>
      </c>
      <c r="P1" s="257">
        <v>5</v>
      </c>
      <c r="Q1" s="257">
        <v>7.5</v>
      </c>
      <c r="R1" s="257">
        <v>7.5</v>
      </c>
      <c r="S1" s="257">
        <v>12.5</v>
      </c>
      <c r="T1" s="257">
        <v>12.5</v>
      </c>
      <c r="U1" s="257">
        <v>10</v>
      </c>
      <c r="V1" s="325"/>
      <c r="Y1" s="452"/>
    </row>
    <row r="2" spans="2:27" s="294" customFormat="1" ht="26.25" customHeight="1">
      <c r="B2" s="67" t="s">
        <v>0</v>
      </c>
      <c r="C2" s="67"/>
      <c r="D2" s="70"/>
      <c r="E2" s="70"/>
      <c r="F2" s="70"/>
      <c r="G2" s="67" t="s">
        <v>64</v>
      </c>
      <c r="H2" s="70"/>
      <c r="I2" s="295"/>
      <c r="J2" s="68"/>
      <c r="K2" s="68"/>
      <c r="L2" s="68"/>
      <c r="M2" s="68"/>
      <c r="N2" s="68"/>
      <c r="O2" s="71" t="s">
        <v>2</v>
      </c>
      <c r="P2" s="68"/>
      <c r="Q2" s="68"/>
      <c r="R2" s="68"/>
      <c r="S2" s="71"/>
      <c r="T2" s="578" t="s">
        <v>5141</v>
      </c>
      <c r="U2" s="436"/>
      <c r="V2" s="325"/>
      <c r="Y2" s="453"/>
    </row>
    <row r="3" spans="2:27" s="294" customFormat="1" ht="18">
      <c r="B3" s="72" t="s">
        <v>3</v>
      </c>
      <c r="C3" s="72"/>
      <c r="D3" s="99"/>
      <c r="E3" s="99"/>
      <c r="F3" s="99"/>
      <c r="G3" s="100" t="s">
        <v>4800</v>
      </c>
      <c r="H3" s="99"/>
      <c r="J3" s="75"/>
      <c r="K3" s="75"/>
      <c r="L3" s="75"/>
      <c r="M3" s="75"/>
      <c r="N3" s="75"/>
      <c r="O3" s="74" t="s">
        <v>5150</v>
      </c>
      <c r="Q3" s="75"/>
      <c r="R3" s="75"/>
      <c r="S3" s="76"/>
      <c r="T3" s="75"/>
      <c r="U3" s="437"/>
      <c r="V3" s="325"/>
      <c r="Y3" s="453"/>
    </row>
    <row r="4" spans="2:27" s="294" customFormat="1" thickBot="1">
      <c r="B4" s="932" t="str">
        <f>Summary!B4</f>
        <v>QAF Version 8.4_01_01 © BMW AG</v>
      </c>
      <c r="C4" s="969"/>
      <c r="D4" s="969"/>
      <c r="E4" s="78"/>
      <c r="F4" s="78"/>
      <c r="G4" s="101"/>
      <c r="H4" s="78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1"/>
      <c r="V4" s="325"/>
      <c r="Y4" s="453"/>
    </row>
    <row r="5" spans="2:27" s="294" customFormat="1" ht="17.100000000000001" customHeight="1">
      <c r="B5" s="180" t="s">
        <v>66</v>
      </c>
      <c r="C5" s="180"/>
      <c r="D5" s="83"/>
      <c r="E5" s="934">
        <f>Summary!$C5</f>
        <v>0</v>
      </c>
      <c r="F5" s="970"/>
      <c r="G5" s="180" t="s">
        <v>6</v>
      </c>
      <c r="H5" s="83"/>
      <c r="I5" s="83"/>
      <c r="J5" s="934" t="str">
        <f>Summary!$I5</f>
        <v>Grupo Antolin</v>
      </c>
      <c r="K5" s="935"/>
      <c r="L5" s="935"/>
      <c r="M5" s="935"/>
      <c r="N5" s="935"/>
      <c r="O5" s="84" t="s">
        <v>7</v>
      </c>
      <c r="P5" s="84"/>
      <c r="Q5" s="97"/>
      <c r="R5" s="965" t="str">
        <f>Summary!$M5</f>
        <v>Headliner</v>
      </c>
      <c r="S5" s="935"/>
      <c r="T5" s="935"/>
      <c r="U5" s="936"/>
      <c r="V5" s="325"/>
      <c r="Y5" s="453"/>
    </row>
    <row r="6" spans="2:27" s="294" customFormat="1" ht="17.100000000000001" customHeight="1">
      <c r="B6" s="85" t="s">
        <v>8</v>
      </c>
      <c r="C6" s="85"/>
      <c r="D6" s="87"/>
      <c r="E6" s="937">
        <f>HYPERLINK(CONCATENATE("mailto:",Summary!C6),Summary!C6)</f>
        <v>0</v>
      </c>
      <c r="F6" s="967"/>
      <c r="G6" s="181" t="s">
        <v>4908</v>
      </c>
      <c r="H6" s="87"/>
      <c r="I6" s="87"/>
      <c r="J6" s="940">
        <f>Summary!$I6</f>
        <v>15671810</v>
      </c>
      <c r="K6" s="938"/>
      <c r="L6" s="938"/>
      <c r="M6" s="938"/>
      <c r="N6" s="938"/>
      <c r="O6" s="87" t="s">
        <v>10</v>
      </c>
      <c r="P6" s="87"/>
      <c r="Q6" s="182"/>
      <c r="R6" s="940">
        <f>Summary!$M6</f>
        <v>0</v>
      </c>
      <c r="S6" s="938"/>
      <c r="T6" s="938"/>
      <c r="U6" s="939"/>
      <c r="V6" s="325"/>
      <c r="Y6" s="453"/>
    </row>
    <row r="7" spans="2:27" s="294" customFormat="1" ht="17.100000000000001" customHeight="1">
      <c r="B7" s="85" t="s">
        <v>11</v>
      </c>
      <c r="C7" s="85"/>
      <c r="D7" s="87"/>
      <c r="E7" s="940">
        <f>Summary!$C7</f>
        <v>0</v>
      </c>
      <c r="F7" s="967"/>
      <c r="G7" s="181" t="s">
        <v>12</v>
      </c>
      <c r="H7" s="87"/>
      <c r="I7" s="87"/>
      <c r="J7" s="940" t="str">
        <f>Summary!$I7</f>
        <v>G06</v>
      </c>
      <c r="K7" s="938"/>
      <c r="L7" s="938"/>
      <c r="M7" s="938"/>
      <c r="N7" s="938"/>
      <c r="O7" s="87" t="s">
        <v>13</v>
      </c>
      <c r="P7" s="87"/>
      <c r="Q7" s="182"/>
      <c r="R7" s="940">
        <f>Summary!$M7</f>
        <v>0</v>
      </c>
      <c r="S7" s="938"/>
      <c r="T7" s="938"/>
      <c r="U7" s="939"/>
      <c r="V7" s="325"/>
      <c r="Y7" s="453"/>
    </row>
    <row r="8" spans="2:27" s="294" customFormat="1" ht="17.100000000000001" customHeight="1" thickBot="1">
      <c r="B8" s="88" t="s">
        <v>14</v>
      </c>
      <c r="C8" s="88"/>
      <c r="D8" s="90"/>
      <c r="E8" s="941">
        <f>Summary!$C8</f>
        <v>43686</v>
      </c>
      <c r="F8" s="968"/>
      <c r="G8" s="183" t="s">
        <v>4909</v>
      </c>
      <c r="H8" s="90"/>
      <c r="I8" s="90"/>
      <c r="J8" s="963">
        <f>Summary!$I8</f>
        <v>0</v>
      </c>
      <c r="K8" s="942"/>
      <c r="L8" s="942"/>
      <c r="M8" s="942"/>
      <c r="N8" s="942"/>
      <c r="O8" s="90" t="s">
        <v>16</v>
      </c>
      <c r="P8" s="90"/>
      <c r="Q8" s="184"/>
      <c r="R8" s="963">
        <f>Summary!$M8</f>
        <v>0</v>
      </c>
      <c r="S8" s="942"/>
      <c r="T8" s="942"/>
      <c r="U8" s="943"/>
      <c r="V8" s="325"/>
      <c r="Y8" s="453"/>
    </row>
    <row r="9" spans="2:27" ht="12" customHeight="1" thickBot="1"/>
    <row r="10" spans="2:27" ht="15" customHeight="1" thickBot="1">
      <c r="B10" s="186"/>
      <c r="C10" s="91"/>
      <c r="D10" s="91"/>
      <c r="E10" s="91"/>
      <c r="F10" s="91"/>
      <c r="G10" s="91" t="s">
        <v>68</v>
      </c>
      <c r="H10" s="91"/>
      <c r="I10" s="91"/>
      <c r="J10" s="91"/>
      <c r="K10" s="91"/>
      <c r="L10" s="92"/>
      <c r="M10" s="187" t="s">
        <v>111</v>
      </c>
      <c r="N10" s="91"/>
      <c r="O10" s="92"/>
      <c r="P10" s="91"/>
      <c r="Q10" s="91"/>
      <c r="R10" s="91"/>
      <c r="S10" s="187" t="s">
        <v>70</v>
      </c>
      <c r="T10" s="91"/>
      <c r="U10" s="92"/>
      <c r="W10" s="455"/>
    </row>
    <row r="11" spans="2:27" s="140" customFormat="1" ht="153.75" customHeight="1" thickBot="1">
      <c r="B11" s="130" t="s">
        <v>95</v>
      </c>
      <c r="C11" s="188" t="s">
        <v>112</v>
      </c>
      <c r="D11" s="134" t="s">
        <v>113</v>
      </c>
      <c r="E11" s="134" t="s">
        <v>114</v>
      </c>
      <c r="F11" s="137" t="s">
        <v>115</v>
      </c>
      <c r="G11" s="135" t="s">
        <v>116</v>
      </c>
      <c r="H11" s="132" t="s">
        <v>5000</v>
      </c>
      <c r="I11" s="134" t="s">
        <v>4911</v>
      </c>
      <c r="J11" s="134" t="s">
        <v>4912</v>
      </c>
      <c r="K11" s="134" t="s">
        <v>117</v>
      </c>
      <c r="L11" s="189" t="s">
        <v>118</v>
      </c>
      <c r="M11" s="188" t="s">
        <v>119</v>
      </c>
      <c r="N11" s="190" t="s">
        <v>4913</v>
      </c>
      <c r="O11" s="749" t="s">
        <v>5149</v>
      </c>
      <c r="P11" s="135" t="s">
        <v>4914</v>
      </c>
      <c r="Q11" s="132" t="s">
        <v>105</v>
      </c>
      <c r="R11" s="132" t="s">
        <v>4973</v>
      </c>
      <c r="S11" s="137" t="s">
        <v>4974</v>
      </c>
      <c r="T11" s="132" t="s">
        <v>4975</v>
      </c>
      <c r="U11" s="137" t="s">
        <v>4976</v>
      </c>
      <c r="V11" s="325"/>
      <c r="W11" s="135" t="s">
        <v>120</v>
      </c>
      <c r="X11" s="456" t="s">
        <v>121</v>
      </c>
    </row>
    <row r="12" spans="2:27" s="143" customFormat="1" ht="26.1" hidden="1" customHeight="1">
      <c r="B12" s="447"/>
      <c r="C12" s="362"/>
      <c r="D12" s="363"/>
      <c r="E12" s="363"/>
      <c r="F12" s="448"/>
      <c r="G12" s="397"/>
      <c r="H12" s="398"/>
      <c r="I12" s="399"/>
      <c r="J12" s="399"/>
      <c r="K12" s="399"/>
      <c r="L12" s="400"/>
      <c r="M12" s="449"/>
      <c r="N12" s="401"/>
      <c r="O12" s="402"/>
      <c r="P12" s="403"/>
      <c r="Q12" s="404"/>
      <c r="R12" s="405"/>
      <c r="S12" s="389">
        <f>R12*O12*Q12</f>
        <v>0</v>
      </c>
      <c r="T12" s="390">
        <f t="shared" ref="T12:T49" si="0">IF(C12="SBM", S12, 0)</f>
        <v>0</v>
      </c>
      <c r="U12" s="357"/>
      <c r="V12" s="325"/>
      <c r="W12" s="142">
        <f>$C12</f>
        <v>0</v>
      </c>
      <c r="X12" s="340" t="e">
        <f>IF(ISERROR(VLOOKUP(E12,'Assumptions sheet'!$O$9:$P$49,2,0)),VLOOKUP(E12,'Assumptions sheet'!$S$8:$T$36,2,0),VLOOKUP(E12,'Assumptions sheet'!$O$9:$P$49,2,0))</f>
        <v>#N/A</v>
      </c>
      <c r="Y12" s="457"/>
      <c r="Z12" s="141"/>
      <c r="AA12" s="141"/>
    </row>
    <row r="13" spans="2:27" s="143" customFormat="1" ht="26.1" customHeight="1">
      <c r="B13" s="833"/>
      <c r="C13" s="829" t="s">
        <v>156</v>
      </c>
      <c r="D13" s="834"/>
      <c r="E13" s="834" t="s">
        <v>5210</v>
      </c>
      <c r="F13" s="835" t="s">
        <v>5211</v>
      </c>
      <c r="G13" s="832"/>
      <c r="H13" s="836"/>
      <c r="I13" s="836"/>
      <c r="J13" s="828"/>
      <c r="K13" s="828"/>
      <c r="L13" s="837"/>
      <c r="M13" s="830" t="s">
        <v>736</v>
      </c>
      <c r="N13" s="831" t="s">
        <v>148</v>
      </c>
      <c r="O13" s="838">
        <v>224000</v>
      </c>
      <c r="P13" s="841" t="s">
        <v>164</v>
      </c>
      <c r="Q13" s="842">
        <v>1.22</v>
      </c>
      <c r="R13" s="843">
        <v>0.5</v>
      </c>
      <c r="S13" s="391">
        <f>O13*Q13*R13</f>
        <v>136640</v>
      </c>
      <c r="T13" s="392"/>
      <c r="U13" s="241">
        <f>-PMT(8%,Summary!$D$13,S13)/((Summary!$D$14)/Summary!$D$13*1)</f>
        <v>0.75257664514981837</v>
      </c>
      <c r="V13" s="325"/>
      <c r="W13" s="344"/>
      <c r="X13" s="343"/>
      <c r="Y13" s="458"/>
    </row>
    <row r="14" spans="2:27" s="143" customFormat="1" ht="26.1" customHeight="1">
      <c r="B14" s="833"/>
      <c r="C14" s="829" t="s">
        <v>156</v>
      </c>
      <c r="D14" s="834"/>
      <c r="E14" s="834" t="s">
        <v>5212</v>
      </c>
      <c r="F14" s="835" t="s">
        <v>5213</v>
      </c>
      <c r="G14" s="832"/>
      <c r="H14" s="836"/>
      <c r="I14" s="836"/>
      <c r="J14" s="828"/>
      <c r="K14" s="828"/>
      <c r="L14" s="837"/>
      <c r="M14" s="830" t="s">
        <v>5209</v>
      </c>
      <c r="N14" s="831" t="s">
        <v>148</v>
      </c>
      <c r="O14" s="838">
        <v>50500</v>
      </c>
      <c r="P14" s="841" t="s">
        <v>164</v>
      </c>
      <c r="Q14" s="840">
        <v>1.22</v>
      </c>
      <c r="R14" s="843">
        <v>1</v>
      </c>
      <c r="S14" s="391">
        <f>O14*Q14*R14</f>
        <v>61610</v>
      </c>
      <c r="T14" s="392"/>
      <c r="U14" s="241">
        <f>-PMT(8%,Summary!$D$13,S14)/((Summary!$D$14)/Summary!$D$13*1)</f>
        <v>0.33933143375058777</v>
      </c>
      <c r="V14" s="325"/>
      <c r="W14" s="344"/>
      <c r="X14" s="343"/>
      <c r="Y14" s="458"/>
    </row>
    <row r="15" spans="2:27" s="143" customFormat="1" ht="26.1" customHeight="1">
      <c r="B15" s="833"/>
      <c r="C15" s="829" t="s">
        <v>156</v>
      </c>
      <c r="D15" s="834"/>
      <c r="E15" s="834" t="s">
        <v>5212</v>
      </c>
      <c r="F15" s="835" t="s">
        <v>5214</v>
      </c>
      <c r="G15" s="832"/>
      <c r="H15" s="836"/>
      <c r="I15" s="836"/>
      <c r="J15" s="828"/>
      <c r="K15" s="828"/>
      <c r="L15" s="837"/>
      <c r="M15" s="830" t="s">
        <v>5209</v>
      </c>
      <c r="N15" s="831" t="s">
        <v>148</v>
      </c>
      <c r="O15" s="838">
        <v>73500</v>
      </c>
      <c r="P15" s="841" t="s">
        <v>164</v>
      </c>
      <c r="Q15" s="840">
        <v>1.22</v>
      </c>
      <c r="R15" s="843">
        <v>1</v>
      </c>
      <c r="S15" s="391">
        <f t="shared" ref="S15:S39" si="1">O15*Q15*R15</f>
        <v>89670</v>
      </c>
      <c r="T15" s="392"/>
      <c r="U15" s="241">
        <f>-PMT(8%,Summary!$D$13,S15)/((Summary!$D$14)/Summary!$D$13*1)</f>
        <v>0.49387842337956833</v>
      </c>
      <c r="V15" s="325"/>
      <c r="W15" s="344"/>
      <c r="X15" s="343"/>
      <c r="Y15" s="458"/>
    </row>
    <row r="16" spans="2:27" s="143" customFormat="1" ht="26.1" customHeight="1">
      <c r="B16" s="833"/>
      <c r="C16" s="829" t="s">
        <v>156</v>
      </c>
      <c r="D16" s="834"/>
      <c r="E16" s="834" t="s">
        <v>5212</v>
      </c>
      <c r="F16" s="835" t="s">
        <v>5215</v>
      </c>
      <c r="G16" s="832"/>
      <c r="H16" s="836"/>
      <c r="I16" s="836"/>
      <c r="J16" s="828"/>
      <c r="K16" s="828"/>
      <c r="L16" s="837"/>
      <c r="M16" s="830" t="s">
        <v>5209</v>
      </c>
      <c r="N16" s="831" t="s">
        <v>148</v>
      </c>
      <c r="O16" s="838">
        <v>131300</v>
      </c>
      <c r="P16" s="841" t="s">
        <v>164</v>
      </c>
      <c r="Q16" s="840">
        <v>1.22</v>
      </c>
      <c r="R16" s="843">
        <v>1</v>
      </c>
      <c r="S16" s="391">
        <f t="shared" si="1"/>
        <v>160186</v>
      </c>
      <c r="T16" s="392"/>
      <c r="U16" s="241">
        <f>-PMT(8%,Summary!$D$13,S16)/((Summary!$D$14)/Summary!$D$13*1)</f>
        <v>0.88226172775152822</v>
      </c>
      <c r="V16" s="325"/>
      <c r="W16" s="344"/>
      <c r="X16" s="343"/>
      <c r="Y16" s="458"/>
    </row>
    <row r="17" spans="2:25" s="143" customFormat="1" ht="26.1" customHeight="1">
      <c r="B17" s="833"/>
      <c r="C17" s="829"/>
      <c r="D17" s="834"/>
      <c r="E17" s="834"/>
      <c r="F17" s="835"/>
      <c r="G17" s="832"/>
      <c r="H17" s="836"/>
      <c r="I17" s="828"/>
      <c r="J17" s="828"/>
      <c r="K17" s="828"/>
      <c r="L17" s="837"/>
      <c r="M17" s="830"/>
      <c r="N17" s="831"/>
      <c r="O17" s="839"/>
      <c r="P17" s="841"/>
      <c r="Q17" s="842"/>
      <c r="R17" s="843">
        <v>0</v>
      </c>
      <c r="S17" s="391">
        <f t="shared" si="1"/>
        <v>0</v>
      </c>
      <c r="T17" s="392"/>
      <c r="U17" s="241">
        <f>-PMT(8%,Summary!$D$13,S17)/((Summary!$D$14)/Summary!$D$13*1)</f>
        <v>0</v>
      </c>
      <c r="V17" s="325"/>
      <c r="W17" s="344"/>
      <c r="X17" s="343"/>
      <c r="Y17" s="458"/>
    </row>
    <row r="18" spans="2:25" s="143" customFormat="1" ht="26.1" customHeight="1">
      <c r="B18" s="833"/>
      <c r="C18" s="829" t="s">
        <v>156</v>
      </c>
      <c r="D18" s="834"/>
      <c r="E18" s="834" t="s">
        <v>5216</v>
      </c>
      <c r="F18" s="835" t="s">
        <v>5217</v>
      </c>
      <c r="G18" s="832"/>
      <c r="H18" s="836"/>
      <c r="I18" s="828"/>
      <c r="J18" s="828"/>
      <c r="K18" s="828"/>
      <c r="L18" s="837"/>
      <c r="M18" s="830" t="s">
        <v>736</v>
      </c>
      <c r="N18" s="831" t="s">
        <v>164</v>
      </c>
      <c r="O18" s="839">
        <v>65000</v>
      </c>
      <c r="P18" s="841" t="s">
        <v>164</v>
      </c>
      <c r="Q18" s="842">
        <v>1</v>
      </c>
      <c r="R18" s="843">
        <v>1</v>
      </c>
      <c r="S18" s="391">
        <f t="shared" si="1"/>
        <v>65000</v>
      </c>
      <c r="T18" s="392"/>
      <c r="U18" s="241">
        <f>-PMT(8%,Summary!$D$13,S18)/((Summary!$D$14)/Summary!$D$13*1)</f>
        <v>0.35800264881980537</v>
      </c>
      <c r="V18" s="325"/>
      <c r="W18" s="344"/>
      <c r="X18" s="343"/>
      <c r="Y18" s="458"/>
    </row>
    <row r="19" spans="2:25" s="143" customFormat="1" ht="26.1" customHeight="1">
      <c r="B19" s="833"/>
      <c r="C19" s="829" t="s">
        <v>156</v>
      </c>
      <c r="D19" s="834"/>
      <c r="E19" s="834" t="s">
        <v>5216</v>
      </c>
      <c r="F19" s="835" t="s">
        <v>5218</v>
      </c>
      <c r="G19" s="832"/>
      <c r="H19" s="836"/>
      <c r="I19" s="828"/>
      <c r="J19" s="828"/>
      <c r="K19" s="828"/>
      <c r="L19" s="837"/>
      <c r="M19" s="830" t="s">
        <v>736</v>
      </c>
      <c r="N19" s="831" t="s">
        <v>164</v>
      </c>
      <c r="O19" s="839">
        <v>85000</v>
      </c>
      <c r="P19" s="841" t="s">
        <v>164</v>
      </c>
      <c r="Q19" s="842">
        <v>1</v>
      </c>
      <c r="R19" s="843">
        <v>1</v>
      </c>
      <c r="S19" s="391">
        <f t="shared" si="1"/>
        <v>85000</v>
      </c>
      <c r="T19" s="392"/>
      <c r="U19" s="241">
        <f>-PMT(8%,Summary!$D$13,S19)/((Summary!$D$14)/Summary!$D$13*1)</f>
        <v>0.46815730999513006</v>
      </c>
      <c r="V19" s="325"/>
      <c r="W19" s="344"/>
      <c r="X19" s="343"/>
      <c r="Y19" s="458"/>
    </row>
    <row r="20" spans="2:25" s="143" customFormat="1" ht="26.1" customHeight="1">
      <c r="B20" s="833"/>
      <c r="C20" s="829" t="s">
        <v>156</v>
      </c>
      <c r="D20" s="834"/>
      <c r="E20" s="834" t="s">
        <v>5216</v>
      </c>
      <c r="F20" s="835" t="s">
        <v>5219</v>
      </c>
      <c r="G20" s="832"/>
      <c r="H20" s="836"/>
      <c r="I20" s="828"/>
      <c r="J20" s="828"/>
      <c r="K20" s="828"/>
      <c r="L20" s="837"/>
      <c r="M20" s="830" t="s">
        <v>736</v>
      </c>
      <c r="N20" s="831" t="s">
        <v>164</v>
      </c>
      <c r="O20" s="839">
        <v>225000</v>
      </c>
      <c r="P20" s="841" t="s">
        <v>164</v>
      </c>
      <c r="Q20" s="842">
        <v>1</v>
      </c>
      <c r="R20" s="843">
        <v>1</v>
      </c>
      <c r="S20" s="391">
        <f t="shared" si="1"/>
        <v>225000</v>
      </c>
      <c r="T20" s="392"/>
      <c r="U20" s="241">
        <f>-PMT(8%,Summary!$D$13,S20)/((Summary!$D$14)/Summary!$D$13*1)</f>
        <v>1.2392399382224031</v>
      </c>
      <c r="V20" s="325"/>
      <c r="W20" s="344"/>
      <c r="X20" s="343"/>
      <c r="Y20" s="458"/>
    </row>
    <row r="21" spans="2:25" s="143" customFormat="1" ht="26.1" customHeight="1">
      <c r="B21" s="833"/>
      <c r="C21" s="829" t="s">
        <v>156</v>
      </c>
      <c r="D21" s="834"/>
      <c r="E21" s="834" t="s">
        <v>5216</v>
      </c>
      <c r="F21" s="835" t="s">
        <v>5220</v>
      </c>
      <c r="G21" s="832"/>
      <c r="H21" s="836"/>
      <c r="I21" s="828"/>
      <c r="J21" s="828"/>
      <c r="K21" s="828"/>
      <c r="L21" s="837"/>
      <c r="M21" s="830" t="s">
        <v>736</v>
      </c>
      <c r="N21" s="831" t="s">
        <v>164</v>
      </c>
      <c r="O21" s="839">
        <v>225000</v>
      </c>
      <c r="P21" s="841" t="s">
        <v>164</v>
      </c>
      <c r="Q21" s="842">
        <v>1</v>
      </c>
      <c r="R21" s="843">
        <v>1</v>
      </c>
      <c r="S21" s="391">
        <f t="shared" si="1"/>
        <v>225000</v>
      </c>
      <c r="T21" s="392"/>
      <c r="U21" s="241">
        <f>-PMT(8%,Summary!$D$13,S21)/((Summary!$D$14)/Summary!$D$13*1)</f>
        <v>1.2392399382224031</v>
      </c>
      <c r="V21" s="325"/>
      <c r="W21" s="344"/>
      <c r="X21" s="343"/>
      <c r="Y21" s="458"/>
    </row>
    <row r="22" spans="2:25" s="143" customFormat="1" ht="26.1" customHeight="1">
      <c r="B22" s="833"/>
      <c r="C22" s="829" t="s">
        <v>156</v>
      </c>
      <c r="D22" s="834"/>
      <c r="E22" s="834" t="s">
        <v>5216</v>
      </c>
      <c r="F22" s="835" t="s">
        <v>5221</v>
      </c>
      <c r="G22" s="832"/>
      <c r="H22" s="836"/>
      <c r="I22" s="828"/>
      <c r="J22" s="828"/>
      <c r="K22" s="828"/>
      <c r="L22" s="837"/>
      <c r="M22" s="830" t="s">
        <v>736</v>
      </c>
      <c r="N22" s="831" t="s">
        <v>164</v>
      </c>
      <c r="O22" s="839">
        <v>85000</v>
      </c>
      <c r="P22" s="841" t="s">
        <v>164</v>
      </c>
      <c r="Q22" s="842">
        <v>1</v>
      </c>
      <c r="R22" s="843">
        <v>1</v>
      </c>
      <c r="S22" s="391">
        <f t="shared" si="1"/>
        <v>85000</v>
      </c>
      <c r="T22" s="392"/>
      <c r="U22" s="241">
        <f>-PMT(8%,Summary!$D$13,S22)/((Summary!$D$14)/Summary!$D$13*1)</f>
        <v>0.46815730999513006</v>
      </c>
      <c r="V22" s="325"/>
      <c r="W22" s="344"/>
      <c r="X22" s="343"/>
      <c r="Y22" s="458"/>
    </row>
    <row r="23" spans="2:25" s="143" customFormat="1" ht="26.1" customHeight="1">
      <c r="B23" s="833"/>
      <c r="C23" s="829" t="s">
        <v>156</v>
      </c>
      <c r="D23" s="834"/>
      <c r="E23" s="834" t="s">
        <v>5216</v>
      </c>
      <c r="F23" s="835" t="s">
        <v>5222</v>
      </c>
      <c r="G23" s="832"/>
      <c r="H23" s="836"/>
      <c r="I23" s="828"/>
      <c r="J23" s="828"/>
      <c r="K23" s="828"/>
      <c r="L23" s="837"/>
      <c r="M23" s="830" t="s">
        <v>736</v>
      </c>
      <c r="N23" s="831" t="s">
        <v>164</v>
      </c>
      <c r="O23" s="839">
        <v>3800</v>
      </c>
      <c r="P23" s="841" t="s">
        <v>164</v>
      </c>
      <c r="Q23" s="842">
        <v>1</v>
      </c>
      <c r="R23" s="843">
        <v>3</v>
      </c>
      <c r="S23" s="391">
        <f t="shared" si="1"/>
        <v>11400</v>
      </c>
      <c r="T23" s="392"/>
      <c r="U23" s="241">
        <f>-PMT(8%,Summary!$D$13,S23)/((Summary!$D$14)/Summary!$D$13*1)</f>
        <v>6.278815686993508E-2</v>
      </c>
      <c r="V23" s="325"/>
      <c r="W23" s="344"/>
      <c r="X23" s="343"/>
      <c r="Y23" s="458"/>
    </row>
    <row r="24" spans="2:25" s="143" customFormat="1" ht="26.1" customHeight="1">
      <c r="B24" s="833"/>
      <c r="C24" s="829" t="s">
        <v>156</v>
      </c>
      <c r="D24" s="834"/>
      <c r="E24" s="834" t="s">
        <v>5216</v>
      </c>
      <c r="F24" s="835" t="s">
        <v>5223</v>
      </c>
      <c r="G24" s="832"/>
      <c r="H24" s="836"/>
      <c r="I24" s="828"/>
      <c r="J24" s="828"/>
      <c r="K24" s="828"/>
      <c r="L24" s="837"/>
      <c r="M24" s="830" t="s">
        <v>736</v>
      </c>
      <c r="N24" s="831" t="s">
        <v>164</v>
      </c>
      <c r="O24" s="839">
        <v>6600</v>
      </c>
      <c r="P24" s="841" t="s">
        <v>164</v>
      </c>
      <c r="Q24" s="842">
        <v>1</v>
      </c>
      <c r="R24" s="843">
        <v>1</v>
      </c>
      <c r="S24" s="391">
        <f t="shared" si="1"/>
        <v>6600</v>
      </c>
      <c r="T24" s="392"/>
      <c r="U24" s="241">
        <f>-PMT(8%,Summary!$D$13,S24)/((Summary!$D$14)/Summary!$D$13*1)</f>
        <v>3.6351038187857156E-2</v>
      </c>
      <c r="V24" s="325"/>
      <c r="W24" s="344"/>
      <c r="X24" s="343"/>
      <c r="Y24" s="458"/>
    </row>
    <row r="25" spans="2:25" s="143" customFormat="1" ht="26.1" customHeight="1">
      <c r="B25" s="833"/>
      <c r="C25" s="829" t="s">
        <v>156</v>
      </c>
      <c r="D25" s="834"/>
      <c r="E25" s="834" t="s">
        <v>5216</v>
      </c>
      <c r="F25" s="835" t="s">
        <v>5224</v>
      </c>
      <c r="G25" s="832"/>
      <c r="H25" s="836"/>
      <c r="I25" s="828"/>
      <c r="J25" s="828"/>
      <c r="K25" s="828"/>
      <c r="L25" s="837"/>
      <c r="M25" s="830" t="s">
        <v>736</v>
      </c>
      <c r="N25" s="831" t="s">
        <v>164</v>
      </c>
      <c r="O25" s="839">
        <v>5000</v>
      </c>
      <c r="P25" s="841" t="s">
        <v>164</v>
      </c>
      <c r="Q25" s="842">
        <v>1</v>
      </c>
      <c r="R25" s="843">
        <v>3</v>
      </c>
      <c r="S25" s="391">
        <f t="shared" si="1"/>
        <v>15000</v>
      </c>
      <c r="T25" s="392"/>
      <c r="U25" s="241">
        <f>-PMT(8%,Summary!$D$13,S25)/((Summary!$D$14)/Summary!$D$13*1)</f>
        <v>8.2615995881493529E-2</v>
      </c>
      <c r="V25" s="325"/>
      <c r="W25" s="344"/>
      <c r="X25" s="343"/>
      <c r="Y25" s="458"/>
    </row>
    <row r="26" spans="2:25" s="143" customFormat="1" ht="26.1" customHeight="1">
      <c r="B26" s="833"/>
      <c r="C26" s="829" t="s">
        <v>156</v>
      </c>
      <c r="D26" s="834"/>
      <c r="E26" s="834" t="s">
        <v>5216</v>
      </c>
      <c r="F26" s="835" t="s">
        <v>5225</v>
      </c>
      <c r="G26" s="832"/>
      <c r="H26" s="836"/>
      <c r="I26" s="828"/>
      <c r="J26" s="828"/>
      <c r="K26" s="828"/>
      <c r="L26" s="837"/>
      <c r="M26" s="830" t="s">
        <v>736</v>
      </c>
      <c r="N26" s="831" t="s">
        <v>164</v>
      </c>
      <c r="O26" s="839">
        <v>59000</v>
      </c>
      <c r="P26" s="841" t="s">
        <v>164</v>
      </c>
      <c r="Q26" s="842">
        <v>1</v>
      </c>
      <c r="R26" s="843">
        <v>1</v>
      </c>
      <c r="S26" s="391">
        <f t="shared" si="1"/>
        <v>59000</v>
      </c>
      <c r="T26" s="392"/>
      <c r="U26" s="241">
        <f>-PMT(8%,Summary!$D$13,S26)/((Summary!$D$14)/Summary!$D$13*1)</f>
        <v>0.32495625046720794</v>
      </c>
      <c r="V26" s="325"/>
      <c r="W26" s="344"/>
      <c r="X26" s="343"/>
      <c r="Y26" s="458"/>
    </row>
    <row r="27" spans="2:25" s="143" customFormat="1" ht="26.1" customHeight="1">
      <c r="B27" s="833"/>
      <c r="C27" s="829" t="s">
        <v>156</v>
      </c>
      <c r="D27" s="834"/>
      <c r="E27" s="834" t="s">
        <v>5216</v>
      </c>
      <c r="F27" s="835" t="s">
        <v>5226</v>
      </c>
      <c r="G27" s="832"/>
      <c r="H27" s="836"/>
      <c r="I27" s="828"/>
      <c r="J27" s="828"/>
      <c r="K27" s="828"/>
      <c r="L27" s="837"/>
      <c r="M27" s="830" t="s">
        <v>736</v>
      </c>
      <c r="N27" s="831" t="s">
        <v>164</v>
      </c>
      <c r="O27" s="839">
        <v>25000</v>
      </c>
      <c r="P27" s="841" t="s">
        <v>164</v>
      </c>
      <c r="Q27" s="842">
        <v>1</v>
      </c>
      <c r="R27" s="843">
        <v>1</v>
      </c>
      <c r="S27" s="391">
        <f t="shared" si="1"/>
        <v>25000</v>
      </c>
      <c r="T27" s="392"/>
      <c r="U27" s="241">
        <f>-PMT(8%,Summary!$D$13,S27)/((Summary!$D$14)/Summary!$D$13*1)</f>
        <v>0.13769332646915589</v>
      </c>
      <c r="V27" s="325"/>
      <c r="W27" s="344"/>
      <c r="X27" s="343"/>
      <c r="Y27" s="458"/>
    </row>
    <row r="28" spans="2:25" s="143" customFormat="1" ht="26.1" customHeight="1">
      <c r="B28" s="833"/>
      <c r="C28" s="829" t="s">
        <v>156</v>
      </c>
      <c r="D28" s="834"/>
      <c r="E28" s="834" t="s">
        <v>5216</v>
      </c>
      <c r="F28" s="835" t="s">
        <v>5227</v>
      </c>
      <c r="G28" s="832"/>
      <c r="H28" s="836"/>
      <c r="I28" s="828"/>
      <c r="J28" s="828"/>
      <c r="K28" s="828"/>
      <c r="L28" s="837"/>
      <c r="M28" s="830" t="s">
        <v>736</v>
      </c>
      <c r="N28" s="831" t="s">
        <v>164</v>
      </c>
      <c r="O28" s="839">
        <v>29500</v>
      </c>
      <c r="P28" s="841" t="s">
        <v>164</v>
      </c>
      <c r="Q28" s="842">
        <v>1</v>
      </c>
      <c r="R28" s="843">
        <v>4</v>
      </c>
      <c r="S28" s="391">
        <f t="shared" si="1"/>
        <v>118000</v>
      </c>
      <c r="T28" s="392"/>
      <c r="U28" s="241">
        <f>-PMT(8%,Summary!$D$13,S28)/((Summary!$D$14)/Summary!$D$13*1)</f>
        <v>0.64991250093441588</v>
      </c>
      <c r="V28" s="325"/>
      <c r="W28" s="344"/>
      <c r="X28" s="343"/>
      <c r="Y28" s="458"/>
    </row>
    <row r="29" spans="2:25" s="143" customFormat="1" ht="26.1" customHeight="1">
      <c r="B29" s="833"/>
      <c r="C29" s="829" t="s">
        <v>156</v>
      </c>
      <c r="D29" s="834"/>
      <c r="E29" s="834" t="s">
        <v>5216</v>
      </c>
      <c r="F29" s="835" t="s">
        <v>5228</v>
      </c>
      <c r="G29" s="832"/>
      <c r="H29" s="836"/>
      <c r="I29" s="828"/>
      <c r="J29" s="828"/>
      <c r="K29" s="828"/>
      <c r="L29" s="837"/>
      <c r="M29" s="830" t="s">
        <v>736</v>
      </c>
      <c r="N29" s="831" t="s">
        <v>164</v>
      </c>
      <c r="O29" s="839">
        <v>22500</v>
      </c>
      <c r="P29" s="841" t="s">
        <v>164</v>
      </c>
      <c r="Q29" s="842">
        <v>1</v>
      </c>
      <c r="R29" s="843">
        <v>4</v>
      </c>
      <c r="S29" s="391">
        <f t="shared" si="1"/>
        <v>90000</v>
      </c>
      <c r="T29" s="392"/>
      <c r="U29" s="241">
        <f>-PMT(8%,Summary!$D$13,S29)/((Summary!$D$14)/Summary!$D$13*1)</f>
        <v>0.4956959752889612</v>
      </c>
      <c r="V29" s="325"/>
      <c r="W29" s="344"/>
      <c r="X29" s="343"/>
      <c r="Y29" s="458"/>
    </row>
    <row r="30" spans="2:25" s="143" customFormat="1" ht="26.1" customHeight="1">
      <c r="B30" s="833"/>
      <c r="C30" s="829" t="s">
        <v>156</v>
      </c>
      <c r="D30" s="834"/>
      <c r="E30" s="834" t="s">
        <v>5216</v>
      </c>
      <c r="F30" s="835" t="s">
        <v>5229</v>
      </c>
      <c r="G30" s="832"/>
      <c r="H30" s="836"/>
      <c r="I30" s="828"/>
      <c r="J30" s="828"/>
      <c r="K30" s="828"/>
      <c r="L30" s="837"/>
      <c r="M30" s="830" t="s">
        <v>736</v>
      </c>
      <c r="N30" s="831" t="s">
        <v>164</v>
      </c>
      <c r="O30" s="839">
        <v>4800</v>
      </c>
      <c r="P30" s="841" t="s">
        <v>164</v>
      </c>
      <c r="Q30" s="842">
        <v>1</v>
      </c>
      <c r="R30" s="843">
        <v>1</v>
      </c>
      <c r="S30" s="391">
        <f t="shared" si="1"/>
        <v>4800</v>
      </c>
      <c r="T30" s="392"/>
      <c r="U30" s="241">
        <f>-PMT(8%,Summary!$D$13,S30)/((Summary!$D$14)/Summary!$D$13*1)</f>
        <v>2.6437118682077931E-2</v>
      </c>
      <c r="V30" s="325"/>
      <c r="W30" s="344"/>
      <c r="X30" s="343"/>
      <c r="Y30" s="458"/>
    </row>
    <row r="31" spans="2:25" s="143" customFormat="1" ht="26.1" customHeight="1">
      <c r="B31" s="833"/>
      <c r="C31" s="829" t="s">
        <v>156</v>
      </c>
      <c r="D31" s="834"/>
      <c r="E31" s="834" t="s">
        <v>5216</v>
      </c>
      <c r="F31" s="835" t="s">
        <v>5230</v>
      </c>
      <c r="G31" s="832"/>
      <c r="H31" s="836"/>
      <c r="I31" s="828"/>
      <c r="J31" s="828"/>
      <c r="K31" s="828"/>
      <c r="L31" s="837"/>
      <c r="M31" s="830" t="s">
        <v>736</v>
      </c>
      <c r="N31" s="831" t="s">
        <v>164</v>
      </c>
      <c r="O31" s="839">
        <v>13500</v>
      </c>
      <c r="P31" s="841" t="s">
        <v>164</v>
      </c>
      <c r="Q31" s="842">
        <v>1</v>
      </c>
      <c r="R31" s="843">
        <v>2</v>
      </c>
      <c r="S31" s="391">
        <f t="shared" si="1"/>
        <v>27000</v>
      </c>
      <c r="T31" s="392"/>
      <c r="U31" s="241">
        <f>-PMT(8%,Summary!$D$13,S31)/((Summary!$D$14)/Summary!$D$13*1)</f>
        <v>0.14870879258668837</v>
      </c>
      <c r="V31" s="325"/>
      <c r="W31" s="344"/>
      <c r="X31" s="343"/>
      <c r="Y31" s="458"/>
    </row>
    <row r="32" spans="2:25" s="143" customFormat="1" ht="26.1" customHeight="1">
      <c r="B32" s="833"/>
      <c r="C32" s="829" t="s">
        <v>156</v>
      </c>
      <c r="D32" s="834"/>
      <c r="E32" s="834" t="s">
        <v>5216</v>
      </c>
      <c r="F32" s="835" t="s">
        <v>5231</v>
      </c>
      <c r="G32" s="832"/>
      <c r="H32" s="836"/>
      <c r="I32" s="828"/>
      <c r="J32" s="828"/>
      <c r="K32" s="828"/>
      <c r="L32" s="837"/>
      <c r="M32" s="830" t="s">
        <v>736</v>
      </c>
      <c r="N32" s="831" t="s">
        <v>164</v>
      </c>
      <c r="O32" s="839">
        <v>31000</v>
      </c>
      <c r="P32" s="841" t="s">
        <v>164</v>
      </c>
      <c r="Q32" s="842">
        <v>1</v>
      </c>
      <c r="R32" s="843">
        <v>1</v>
      </c>
      <c r="S32" s="391">
        <f t="shared" si="1"/>
        <v>31000</v>
      </c>
      <c r="T32" s="392"/>
      <c r="U32" s="241">
        <f>-PMT(8%,Summary!$D$13,S32)/((Summary!$D$14)/Summary!$D$13*1)</f>
        <v>0.17073972482175329</v>
      </c>
      <c r="V32" s="325"/>
      <c r="W32" s="344"/>
      <c r="X32" s="343"/>
      <c r="Y32" s="458"/>
    </row>
    <row r="33" spans="2:25" s="143" customFormat="1" ht="26.1" customHeight="1">
      <c r="B33" s="833"/>
      <c r="C33" s="829" t="s">
        <v>156</v>
      </c>
      <c r="D33" s="834"/>
      <c r="E33" s="834" t="s">
        <v>5216</v>
      </c>
      <c r="F33" s="835" t="s">
        <v>5232</v>
      </c>
      <c r="G33" s="832"/>
      <c r="H33" s="836"/>
      <c r="I33" s="828"/>
      <c r="J33" s="828"/>
      <c r="K33" s="828"/>
      <c r="L33" s="837"/>
      <c r="M33" s="830" t="s">
        <v>736</v>
      </c>
      <c r="N33" s="831" t="s">
        <v>164</v>
      </c>
      <c r="O33" s="839">
        <v>4200</v>
      </c>
      <c r="P33" s="841" t="s">
        <v>164</v>
      </c>
      <c r="Q33" s="842">
        <v>1</v>
      </c>
      <c r="R33" s="843">
        <v>1</v>
      </c>
      <c r="S33" s="391">
        <f t="shared" si="1"/>
        <v>4200</v>
      </c>
      <c r="T33" s="392"/>
      <c r="U33" s="241">
        <f>-PMT(8%,Summary!$D$13,S33)/((Summary!$D$14)/Summary!$D$13*1)</f>
        <v>2.3132478846818186E-2</v>
      </c>
      <c r="V33" s="325"/>
      <c r="W33" s="344"/>
      <c r="X33" s="343"/>
      <c r="Y33" s="458"/>
    </row>
    <row r="34" spans="2:25" s="143" customFormat="1" ht="26.1" customHeight="1">
      <c r="B34" s="833"/>
      <c r="C34" s="829" t="s">
        <v>156</v>
      </c>
      <c r="D34" s="834"/>
      <c r="E34" s="834" t="s">
        <v>5216</v>
      </c>
      <c r="F34" s="835" t="s">
        <v>5233</v>
      </c>
      <c r="G34" s="832"/>
      <c r="H34" s="836"/>
      <c r="I34" s="828"/>
      <c r="J34" s="828"/>
      <c r="K34" s="828"/>
      <c r="L34" s="837"/>
      <c r="M34" s="830" t="s">
        <v>736</v>
      </c>
      <c r="N34" s="831" t="s">
        <v>164</v>
      </c>
      <c r="O34" s="839">
        <v>3800</v>
      </c>
      <c r="P34" s="841" t="s">
        <v>164</v>
      </c>
      <c r="Q34" s="842">
        <v>1</v>
      </c>
      <c r="R34" s="843">
        <v>9</v>
      </c>
      <c r="S34" s="391">
        <f t="shared" si="1"/>
        <v>34200</v>
      </c>
      <c r="T34" s="392"/>
      <c r="U34" s="241">
        <f>-PMT(8%,Summary!$D$13,S34)/((Summary!$D$14)/Summary!$D$13*1)</f>
        <v>0.18836447060980524</v>
      </c>
      <c r="V34" s="325"/>
      <c r="W34" s="344"/>
      <c r="X34" s="343"/>
      <c r="Y34" s="458"/>
    </row>
    <row r="35" spans="2:25" s="143" customFormat="1" ht="26.1" customHeight="1">
      <c r="B35" s="833"/>
      <c r="C35" s="829" t="s">
        <v>156</v>
      </c>
      <c r="D35" s="834"/>
      <c r="E35" s="834" t="s">
        <v>5216</v>
      </c>
      <c r="F35" s="835" t="s">
        <v>5234</v>
      </c>
      <c r="G35" s="832"/>
      <c r="H35" s="836"/>
      <c r="I35" s="828"/>
      <c r="J35" s="828"/>
      <c r="K35" s="828"/>
      <c r="L35" s="837"/>
      <c r="M35" s="830" t="s">
        <v>736</v>
      </c>
      <c r="N35" s="831" t="s">
        <v>164</v>
      </c>
      <c r="O35" s="839">
        <v>27000</v>
      </c>
      <c r="P35" s="841" t="s">
        <v>164</v>
      </c>
      <c r="Q35" s="842">
        <v>1</v>
      </c>
      <c r="R35" s="843">
        <v>1</v>
      </c>
      <c r="S35" s="391">
        <f t="shared" si="1"/>
        <v>27000</v>
      </c>
      <c r="T35" s="392"/>
      <c r="U35" s="241">
        <f>-PMT(8%,Summary!$D$13,S35)/((Summary!$D$14)/Summary!$D$13*1)</f>
        <v>0.14870879258668837</v>
      </c>
      <c r="V35" s="325"/>
      <c r="W35" s="344"/>
      <c r="X35" s="343"/>
      <c r="Y35" s="458"/>
    </row>
    <row r="36" spans="2:25" s="143" customFormat="1" ht="26.1" customHeight="1">
      <c r="B36" s="833"/>
      <c r="C36" s="829" t="s">
        <v>156</v>
      </c>
      <c r="D36" s="834"/>
      <c r="E36" s="834" t="s">
        <v>5216</v>
      </c>
      <c r="F36" s="835" t="s">
        <v>5235</v>
      </c>
      <c r="G36" s="832"/>
      <c r="H36" s="836"/>
      <c r="I36" s="828"/>
      <c r="J36" s="828"/>
      <c r="K36" s="828"/>
      <c r="L36" s="837"/>
      <c r="M36" s="830" t="s">
        <v>736</v>
      </c>
      <c r="N36" s="831" t="s">
        <v>164</v>
      </c>
      <c r="O36" s="839">
        <v>73000</v>
      </c>
      <c r="P36" s="841" t="s">
        <v>164</v>
      </c>
      <c r="Q36" s="842">
        <v>1</v>
      </c>
      <c r="R36" s="843">
        <v>1</v>
      </c>
      <c r="S36" s="391">
        <f t="shared" si="1"/>
        <v>73000</v>
      </c>
      <c r="T36" s="392"/>
      <c r="U36" s="241">
        <f>-PMT(8%,Summary!$D$13,S36)/((Summary!$D$14)/Summary!$D$13*1)</f>
        <v>0.4020645132899352</v>
      </c>
      <c r="V36" s="325"/>
      <c r="W36" s="344"/>
      <c r="X36" s="343"/>
      <c r="Y36" s="458"/>
    </row>
    <row r="37" spans="2:25" s="143" customFormat="1" ht="26.1" customHeight="1">
      <c r="B37" s="833"/>
      <c r="C37" s="829" t="s">
        <v>156</v>
      </c>
      <c r="D37" s="834"/>
      <c r="E37" s="834" t="s">
        <v>5216</v>
      </c>
      <c r="F37" s="835" t="s">
        <v>5236</v>
      </c>
      <c r="G37" s="832"/>
      <c r="H37" s="836"/>
      <c r="I37" s="828"/>
      <c r="J37" s="828"/>
      <c r="K37" s="828"/>
      <c r="L37" s="837"/>
      <c r="M37" s="830" t="s">
        <v>736</v>
      </c>
      <c r="N37" s="831" t="s">
        <v>164</v>
      </c>
      <c r="O37" s="839">
        <v>36000</v>
      </c>
      <c r="P37" s="841" t="s">
        <v>164</v>
      </c>
      <c r="Q37" s="842">
        <v>1</v>
      </c>
      <c r="R37" s="843">
        <v>1</v>
      </c>
      <c r="S37" s="391">
        <f t="shared" si="1"/>
        <v>36000</v>
      </c>
      <c r="T37" s="392"/>
      <c r="U37" s="241">
        <f>-PMT(8%,Summary!$D$13,S37)/((Summary!$D$14)/Summary!$D$13*1)</f>
        <v>0.19827839011558449</v>
      </c>
      <c r="V37" s="325"/>
      <c r="W37" s="344"/>
      <c r="X37" s="343"/>
      <c r="Y37" s="458"/>
    </row>
    <row r="38" spans="2:25" s="143" customFormat="1" ht="26.1" customHeight="1">
      <c r="B38" s="833"/>
      <c r="C38" s="829" t="s">
        <v>156</v>
      </c>
      <c r="D38" s="834"/>
      <c r="E38" s="834" t="s">
        <v>5216</v>
      </c>
      <c r="F38" s="835" t="s">
        <v>5237</v>
      </c>
      <c r="G38" s="832"/>
      <c r="H38" s="836"/>
      <c r="I38" s="828"/>
      <c r="J38" s="828"/>
      <c r="K38" s="828"/>
      <c r="L38" s="837"/>
      <c r="M38" s="830" t="s">
        <v>736</v>
      </c>
      <c r="N38" s="831" t="s">
        <v>164</v>
      </c>
      <c r="O38" s="839">
        <v>116000</v>
      </c>
      <c r="P38" s="841" t="s">
        <v>164</v>
      </c>
      <c r="Q38" s="842">
        <v>1</v>
      </c>
      <c r="R38" s="843">
        <v>1</v>
      </c>
      <c r="S38" s="391">
        <f t="shared" si="1"/>
        <v>116000</v>
      </c>
      <c r="T38" s="392"/>
      <c r="U38" s="241">
        <f>-PMT(8%,Summary!$D$13,S38)/((Summary!$D$14)/Summary!$D$13*1)</f>
        <v>0.63889703481688331</v>
      </c>
      <c r="V38" s="325"/>
      <c r="W38" s="344"/>
      <c r="X38" s="343"/>
      <c r="Y38" s="458"/>
    </row>
    <row r="39" spans="2:25" s="143" customFormat="1" ht="26.1" customHeight="1">
      <c r="B39" s="833"/>
      <c r="C39" s="829" t="s">
        <v>156</v>
      </c>
      <c r="D39" s="834"/>
      <c r="E39" s="834" t="s">
        <v>5216</v>
      </c>
      <c r="F39" s="835" t="s">
        <v>5238</v>
      </c>
      <c r="G39" s="832"/>
      <c r="H39" s="836"/>
      <c r="I39" s="828"/>
      <c r="J39" s="828"/>
      <c r="K39" s="828"/>
      <c r="L39" s="837"/>
      <c r="M39" s="830" t="s">
        <v>736</v>
      </c>
      <c r="N39" s="831" t="s">
        <v>164</v>
      </c>
      <c r="O39" s="839">
        <v>31800</v>
      </c>
      <c r="P39" s="841" t="s">
        <v>164</v>
      </c>
      <c r="Q39" s="842">
        <v>1</v>
      </c>
      <c r="R39" s="843">
        <v>1</v>
      </c>
      <c r="S39" s="391">
        <f t="shared" si="1"/>
        <v>31800</v>
      </c>
      <c r="T39" s="392"/>
      <c r="U39" s="241">
        <f>-PMT(8%,Summary!$D$13,S39)/((Summary!$D$14)/Summary!$D$13*1)</f>
        <v>0.17514591126876627</v>
      </c>
      <c r="V39" s="325"/>
      <c r="W39" s="344"/>
      <c r="X39" s="343"/>
      <c r="Y39" s="458"/>
    </row>
    <row r="40" spans="2:25" s="143" customFormat="1" ht="26.1" customHeight="1">
      <c r="B40" s="819"/>
      <c r="C40" s="821"/>
      <c r="D40" s="823"/>
      <c r="E40" s="834"/>
      <c r="F40" s="827"/>
      <c r="G40" s="820"/>
      <c r="H40" s="825"/>
      <c r="I40" s="824"/>
      <c r="J40" s="824"/>
      <c r="K40" s="826"/>
      <c r="L40" s="822"/>
      <c r="M40" s="830"/>
      <c r="N40" s="831"/>
      <c r="O40" s="839"/>
      <c r="P40" s="841"/>
      <c r="Q40" s="842"/>
      <c r="R40" s="844"/>
      <c r="S40" s="391"/>
      <c r="T40" s="392"/>
      <c r="U40" s="241"/>
      <c r="V40" s="325"/>
      <c r="W40" s="344"/>
      <c r="X40" s="343"/>
      <c r="Y40" s="458"/>
    </row>
    <row r="41" spans="2:25" s="143" customFormat="1" ht="26.1" hidden="1" customHeight="1">
      <c r="B41" s="226"/>
      <c r="C41" s="572"/>
      <c r="D41" s="228"/>
      <c r="E41" s="228"/>
      <c r="F41" s="229"/>
      <c r="G41" s="197"/>
      <c r="H41" s="230"/>
      <c r="I41" s="231"/>
      <c r="J41" s="231"/>
      <c r="K41" s="231"/>
      <c r="L41" s="232"/>
      <c r="M41" s="213"/>
      <c r="N41" s="201"/>
      <c r="O41" s="784"/>
      <c r="P41" s="574"/>
      <c r="Q41" s="575"/>
      <c r="R41" s="778"/>
      <c r="S41" s="391"/>
      <c r="T41" s="392"/>
      <c r="U41" s="241"/>
      <c r="V41" s="325"/>
      <c r="W41" s="344">
        <f t="shared" ref="W41:W49" si="2">$C41</f>
        <v>0</v>
      </c>
      <c r="X41" s="343" t="e">
        <f t="shared" ref="X41:X44" si="3">IF(ISERROR(VLOOKUP(E41,(SBM_2),2,0)),VLOOKUP(E41,(SEKOF_2),2,0),VLOOKUP(E41,(SBM_2),2,0))</f>
        <v>#N/A</v>
      </c>
      <c r="Y41" s="458"/>
    </row>
    <row r="42" spans="2:25" s="143" customFormat="1" ht="26.1" hidden="1" customHeight="1">
      <c r="B42" s="226"/>
      <c r="C42" s="572"/>
      <c r="D42" s="228"/>
      <c r="E42" s="228"/>
      <c r="F42" s="229"/>
      <c r="G42" s="197"/>
      <c r="H42" s="230"/>
      <c r="I42" s="231"/>
      <c r="J42" s="231"/>
      <c r="K42" s="231"/>
      <c r="L42" s="232"/>
      <c r="M42" s="213"/>
      <c r="N42" s="201"/>
      <c r="O42" s="784"/>
      <c r="P42" s="574"/>
      <c r="Q42" s="575"/>
      <c r="R42" s="778"/>
      <c r="S42" s="391"/>
      <c r="T42" s="392"/>
      <c r="U42" s="241"/>
      <c r="V42" s="325"/>
      <c r="W42" s="344">
        <f t="shared" si="2"/>
        <v>0</v>
      </c>
      <c r="X42" s="343" t="e">
        <f t="shared" si="3"/>
        <v>#N/A</v>
      </c>
      <c r="Y42" s="458"/>
    </row>
    <row r="43" spans="2:25" s="143" customFormat="1" ht="26.1" hidden="1" customHeight="1">
      <c r="B43" s="226"/>
      <c r="C43" s="572"/>
      <c r="D43" s="228"/>
      <c r="E43" s="228"/>
      <c r="F43" s="229"/>
      <c r="G43" s="197"/>
      <c r="H43" s="230"/>
      <c r="I43" s="231"/>
      <c r="J43" s="231"/>
      <c r="K43" s="231"/>
      <c r="L43" s="232"/>
      <c r="M43" s="213"/>
      <c r="N43" s="201"/>
      <c r="O43" s="784"/>
      <c r="P43" s="574"/>
      <c r="Q43" s="575"/>
      <c r="R43" s="778"/>
      <c r="S43" s="391"/>
      <c r="T43" s="392"/>
      <c r="U43" s="241"/>
      <c r="V43" s="459"/>
      <c r="W43" s="344">
        <f t="shared" si="2"/>
        <v>0</v>
      </c>
      <c r="X43" s="343" t="e">
        <f t="shared" si="3"/>
        <v>#N/A</v>
      </c>
      <c r="Y43" s="458"/>
    </row>
    <row r="44" spans="2:25" s="143" customFormat="1" ht="26.1" hidden="1" customHeight="1">
      <c r="B44" s="226"/>
      <c r="C44" s="572"/>
      <c r="D44" s="228"/>
      <c r="E44" s="228"/>
      <c r="F44" s="396"/>
      <c r="G44" s="197"/>
      <c r="H44" s="230"/>
      <c r="I44" s="231"/>
      <c r="J44" s="231"/>
      <c r="K44" s="231"/>
      <c r="L44" s="232"/>
      <c r="M44" s="213"/>
      <c r="N44" s="201"/>
      <c r="O44" s="784"/>
      <c r="P44" s="574"/>
      <c r="Q44" s="575"/>
      <c r="R44" s="778"/>
      <c r="S44" s="391"/>
      <c r="T44" s="392"/>
      <c r="U44" s="241"/>
      <c r="V44" s="325"/>
      <c r="W44" s="344">
        <f t="shared" si="2"/>
        <v>0</v>
      </c>
      <c r="X44" s="343" t="e">
        <f t="shared" si="3"/>
        <v>#N/A</v>
      </c>
      <c r="Y44" s="458"/>
    </row>
    <row r="45" spans="2:25" s="143" customFormat="1" ht="26.1" hidden="1" customHeight="1">
      <c r="B45" s="226"/>
      <c r="C45" s="572"/>
      <c r="D45" s="228"/>
      <c r="E45" s="228"/>
      <c r="F45" s="229"/>
      <c r="G45" s="197"/>
      <c r="H45" s="230"/>
      <c r="I45" s="231"/>
      <c r="J45" s="231"/>
      <c r="K45" s="231"/>
      <c r="L45" s="232"/>
      <c r="M45" s="213"/>
      <c r="N45" s="201"/>
      <c r="O45" s="784"/>
      <c r="P45" s="574"/>
      <c r="Q45" s="575"/>
      <c r="R45" s="778"/>
      <c r="S45" s="391"/>
      <c r="T45" s="392"/>
      <c r="U45" s="241"/>
      <c r="V45" s="325"/>
      <c r="W45" s="344">
        <f t="shared" si="2"/>
        <v>0</v>
      </c>
      <c r="X45" s="343" t="e">
        <f t="shared" ref="X45:X49" si="4">IF(ISERROR(VLOOKUP(E45,(SBM_2),2,0)),VLOOKUP(E45,(SEKOF_2),2,0),VLOOKUP(E45,(SBM_2),2,0))</f>
        <v>#N/A</v>
      </c>
      <c r="Y45" s="458"/>
    </row>
    <row r="46" spans="2:25" s="143" customFormat="1" ht="26.1" hidden="1" customHeight="1">
      <c r="B46" s="226"/>
      <c r="C46" s="572"/>
      <c r="D46" s="228"/>
      <c r="E46" s="228"/>
      <c r="F46" s="229"/>
      <c r="G46" s="197"/>
      <c r="H46" s="230"/>
      <c r="I46" s="231"/>
      <c r="J46" s="231"/>
      <c r="K46" s="231"/>
      <c r="L46" s="232"/>
      <c r="M46" s="213"/>
      <c r="N46" s="201"/>
      <c r="O46" s="784"/>
      <c r="P46" s="574"/>
      <c r="Q46" s="575"/>
      <c r="R46" s="778"/>
      <c r="S46" s="391"/>
      <c r="T46" s="392"/>
      <c r="U46" s="241"/>
      <c r="V46" s="325"/>
      <c r="W46" s="344">
        <f t="shared" si="2"/>
        <v>0</v>
      </c>
      <c r="X46" s="343" t="e">
        <f t="shared" si="4"/>
        <v>#N/A</v>
      </c>
      <c r="Y46" s="458"/>
    </row>
    <row r="47" spans="2:25" s="143" customFormat="1" ht="26.1" hidden="1" customHeight="1">
      <c r="B47" s="226"/>
      <c r="C47" s="572"/>
      <c r="D47" s="228"/>
      <c r="E47" s="228"/>
      <c r="F47" s="229"/>
      <c r="G47" s="197"/>
      <c r="H47" s="230"/>
      <c r="I47" s="231"/>
      <c r="J47" s="231"/>
      <c r="K47" s="231"/>
      <c r="L47" s="232"/>
      <c r="M47" s="213"/>
      <c r="N47" s="201"/>
      <c r="O47" s="784"/>
      <c r="P47" s="574"/>
      <c r="Q47" s="575"/>
      <c r="R47" s="778"/>
      <c r="S47" s="391"/>
      <c r="T47" s="392"/>
      <c r="U47" s="241"/>
      <c r="V47" s="325"/>
      <c r="W47" s="344">
        <f t="shared" si="2"/>
        <v>0</v>
      </c>
      <c r="X47" s="343" t="e">
        <f t="shared" ref="X47" si="5">IF(ISERROR(VLOOKUP(E47,(SBM_2),2,0)),VLOOKUP(E47,(SEKOF_2),2,0),VLOOKUP(E47,(SBM_2),2,0))</f>
        <v>#N/A</v>
      </c>
      <c r="Y47" s="458"/>
    </row>
    <row r="48" spans="2:25" s="143" customFormat="1" ht="26.1" hidden="1" customHeight="1">
      <c r="B48" s="226"/>
      <c r="C48" s="572"/>
      <c r="D48" s="228"/>
      <c r="E48" s="228"/>
      <c r="F48" s="229"/>
      <c r="G48" s="197"/>
      <c r="H48" s="230"/>
      <c r="I48" s="231"/>
      <c r="J48" s="231"/>
      <c r="K48" s="231"/>
      <c r="L48" s="232"/>
      <c r="M48" s="213"/>
      <c r="N48" s="201"/>
      <c r="O48" s="562"/>
      <c r="P48" s="574"/>
      <c r="Q48" s="575"/>
      <c r="R48" s="214"/>
      <c r="S48" s="391"/>
      <c r="T48" s="392"/>
      <c r="U48" s="241"/>
      <c r="V48" s="325"/>
      <c r="W48" s="344">
        <f>$C48</f>
        <v>0</v>
      </c>
      <c r="X48" s="343" t="e">
        <f>IF(ISERROR(VLOOKUP(E48,(SBM_2),2,0)),VLOOKUP(E48,(SEKOF_2),2,0),VLOOKUP(E48,(SBM_2),2,0))</f>
        <v>#N/A</v>
      </c>
      <c r="Y48" s="458"/>
    </row>
    <row r="49" spans="2:25" s="143" customFormat="1" ht="26.1" customHeight="1" thickBot="1">
      <c r="B49" s="233"/>
      <c r="C49" s="235"/>
      <c r="D49" s="235"/>
      <c r="E49" s="235"/>
      <c r="F49" s="236"/>
      <c r="G49" s="237"/>
      <c r="H49" s="238"/>
      <c r="I49" s="239"/>
      <c r="J49" s="239"/>
      <c r="K49" s="239"/>
      <c r="L49" s="240"/>
      <c r="M49" s="217"/>
      <c r="N49" s="208"/>
      <c r="O49" s="563"/>
      <c r="P49" s="210"/>
      <c r="Q49" s="211"/>
      <c r="R49" s="218"/>
      <c r="S49" s="393">
        <f t="shared" ref="S49" si="6">R49*O49*Q49</f>
        <v>0</v>
      </c>
      <c r="T49" s="394">
        <f t="shared" si="0"/>
        <v>0</v>
      </c>
      <c r="U49" s="242"/>
      <c r="V49" s="325"/>
      <c r="W49" s="345">
        <f t="shared" si="2"/>
        <v>0</v>
      </c>
      <c r="X49" s="343" t="e">
        <f t="shared" si="4"/>
        <v>#N/A</v>
      </c>
      <c r="Y49" s="457"/>
    </row>
    <row r="50" spans="2:25" s="144" customFormat="1" ht="12" customHeight="1" thickBot="1">
      <c r="B50" s="145"/>
      <c r="D50" s="148"/>
      <c r="E50" s="148"/>
      <c r="F50" s="147"/>
      <c r="G50" s="148"/>
      <c r="H50" s="148"/>
      <c r="I50" s="148"/>
      <c r="J50" s="148"/>
      <c r="K50" s="148"/>
      <c r="L50" s="148"/>
      <c r="M50" s="147"/>
      <c r="N50" s="148"/>
      <c r="O50" s="148"/>
      <c r="P50" s="148"/>
      <c r="Q50" s="148"/>
      <c r="R50" s="150"/>
      <c r="S50" s="149"/>
      <c r="T50" s="147"/>
      <c r="U50" s="191"/>
      <c r="V50" s="325"/>
      <c r="W50" s="148"/>
      <c r="Y50" s="167"/>
    </row>
    <row r="51" spans="2:25" ht="27.75" customHeight="1">
      <c r="B51" s="151" t="s">
        <v>83</v>
      </c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92"/>
      <c r="S51" s="251"/>
      <c r="T51" s="252" t="s">
        <v>122</v>
      </c>
      <c r="U51" s="253" t="s">
        <v>123</v>
      </c>
    </row>
    <row r="52" spans="2:25" ht="17.100000000000001" customHeight="1">
      <c r="B52" s="158"/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4"/>
      <c r="S52" s="163" t="str">
        <f>Summary!$C$26</f>
        <v>USD</v>
      </c>
      <c r="T52" s="485">
        <f ca="1">SUMIF(INDIRECT("$P12:$P"&amp;EndZTools),$S52,INDIRECT("T12:T"&amp;EndZTools))</f>
        <v>0</v>
      </c>
      <c r="U52" s="486">
        <f>SUM(U13:U40)</f>
        <v>10.151335847010403</v>
      </c>
    </row>
    <row r="53" spans="2:25" ht="17.100000000000001" customHeight="1">
      <c r="B53" s="158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69">
        <f>Summary!$C$27</f>
        <v>0</v>
      </c>
      <c r="T53" s="487">
        <f ca="1">SUMIF(INDIRECT("$P12:$P"&amp;EndZTools),$S53,INDIRECT("T12:T"&amp;EndZTools))</f>
        <v>0</v>
      </c>
      <c r="U53" s="488">
        <f ca="1">SUMIF(INDIRECT("$P12:$P"&amp;EndZTools),$S53,INDIRECT("U12:U"&amp;EndZTools))</f>
        <v>0</v>
      </c>
    </row>
    <row r="54" spans="2:25" ht="17.100000000000001" customHeight="1" thickBot="1">
      <c r="B54" s="172" t="s">
        <v>90</v>
      </c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S54" s="177">
        <f>Summary!$C$28</f>
        <v>0</v>
      </c>
      <c r="T54" s="489">
        <f ca="1">SUMIF(INDIRECT("$P12:$P"&amp;EndZTools),$S54,INDIRECT("T12:T"&amp;EndZTools))</f>
        <v>0</v>
      </c>
      <c r="U54" s="490">
        <f ca="1">SUMIF(INDIRECT("$P12:$P"&amp;EndZTools),$S54,INDIRECT("U12:U"&amp;EndZTools))</f>
        <v>0</v>
      </c>
    </row>
    <row r="55" spans="2:25" ht="7.5" customHeight="1"/>
    <row r="56" spans="2:25">
      <c r="U56" s="785"/>
    </row>
  </sheetData>
  <sheetProtection insertRows="0" deleteRows="0"/>
  <mergeCells count="13">
    <mergeCell ref="B4:D4"/>
    <mergeCell ref="R5:U5"/>
    <mergeCell ref="R6:U6"/>
    <mergeCell ref="R7:U7"/>
    <mergeCell ref="R8:U8"/>
    <mergeCell ref="E5:F5"/>
    <mergeCell ref="E6:F6"/>
    <mergeCell ref="E7:F7"/>
    <mergeCell ref="E8:F8"/>
    <mergeCell ref="J5:N5"/>
    <mergeCell ref="J6:N6"/>
    <mergeCell ref="J7:N7"/>
    <mergeCell ref="J8:N8"/>
  </mergeCells>
  <conditionalFormatting sqref="T53:U53">
    <cfRule type="expression" dxfId="20" priority="203" stopIfTrue="1">
      <formula>$S$53=0</formula>
    </cfRule>
  </conditionalFormatting>
  <conditionalFormatting sqref="T54:U54">
    <cfRule type="expression" dxfId="19" priority="202" stopIfTrue="1">
      <formula>$S$54=0</formula>
    </cfRule>
  </conditionalFormatting>
  <conditionalFormatting sqref="U48:U49 U12:U46">
    <cfRule type="expression" dxfId="18" priority="201" stopIfTrue="1">
      <formula>$C12="SBM"</formula>
    </cfRule>
  </conditionalFormatting>
  <conditionalFormatting sqref="T48:T49 T12:T46">
    <cfRule type="expression" dxfId="17" priority="200" stopIfTrue="1">
      <formula>OR($C12="SEKOF", $C12="Subsequent_tool", $C12="Tool_maintenance")</formula>
    </cfRule>
  </conditionalFormatting>
  <conditionalFormatting sqref="E48 E12:E46">
    <cfRule type="expression" dxfId="16" priority="190" stopIfTrue="1">
      <formula>AND(OR($C12="SEKOF",$C12="Folgewerkzeug",$C12="SBM"),$E12="allgemein")=TRUE</formula>
    </cfRule>
    <cfRule type="expression" dxfId="15" priority="191" stopIfTrue="1">
      <formula>OR(AND($W12="Werkzeuginstandhaltung",OR(X12="SBM",X12="SEKOF")),AND(W12="Folgewerkzeug",X12="SEKOF"),AND(W12="SEKOF",X12="SBM"),AND(W12="SBM",X12="SEKOF"))=TRUE</formula>
    </cfRule>
    <cfRule type="expression" dxfId="14" priority="193" stopIfTrue="1">
      <formula>OR(AND($C12="",$E12&lt;&gt;""),AND($C12&lt;&gt;"",$E12=""))</formula>
    </cfRule>
  </conditionalFormatting>
  <conditionalFormatting sqref="T47">
    <cfRule type="expression" dxfId="13" priority="12" stopIfTrue="1">
      <formula>OR($C47="SEKOF", $C47="Subsequent_tool", $C47="Tool_maintenance")</formula>
    </cfRule>
  </conditionalFormatting>
  <conditionalFormatting sqref="U47">
    <cfRule type="expression" dxfId="12" priority="11" stopIfTrue="1">
      <formula>$C47="SBM"</formula>
    </cfRule>
  </conditionalFormatting>
  <conditionalFormatting sqref="E47">
    <cfRule type="expression" dxfId="11" priority="8" stopIfTrue="1">
      <formula>AND(OR($C47="SEKOF",$C47="Folgewerkzeug",$C47="SBM"),$E47="allgemein")=TRUE</formula>
    </cfRule>
    <cfRule type="expression" dxfId="10" priority="9" stopIfTrue="1">
      <formula>OR(AND($W47="Werkzeuginstandhaltung",OR(X47="SBM",X47="SEKOF")),AND(W47="Folgewerkzeug",X47="SEKOF"),AND(W47="SEKOF",X47="SBM"),AND(W47="SBM",X47="SEKOF"))=TRUE</formula>
    </cfRule>
    <cfRule type="expression" dxfId="9" priority="10" stopIfTrue="1">
      <formula>OR(AND($C47="",$E47&lt;&gt;""),AND($C47&lt;&gt;"",$E47=""))</formula>
    </cfRule>
  </conditionalFormatting>
  <dataValidations count="9">
    <dataValidation type="list" allowBlank="1" showInputMessage="1" showErrorMessage="1" sqref="IH50:IS50 HP12:HQ49">
      <formula1>BAUTEILKENNUNG</formula1>
    </dataValidation>
    <dataValidation type="list" allowBlank="1" showInputMessage="1" showErrorMessage="1" sqref="N49">
      <formula1>listZulässigeAngebotswährungen</formula1>
    </dataValidation>
    <dataValidation type="list" allowBlank="1" showInputMessage="1" showErrorMessage="1" sqref="E42:E49 E12:E40">
      <formula1>INDIRECT($C12)</formula1>
    </dataValidation>
    <dataValidation type="list" allowBlank="1" showInputMessage="1" showErrorMessage="1" sqref="E41">
      <formula1>INDIRECT(#REF!)</formula1>
    </dataValidation>
    <dataValidation allowBlank="1" showInputMessage="1" showErrorMessage="1" errorTitle="ungültige Verrechnungsform" error="TEST_x000a_" sqref="V13:V40 U13:U49"/>
    <dataValidation type="list" allowBlank="1" showInputMessage="1" showErrorMessage="1" sqref="P12:P49">
      <formula1>listAngebotsWährungen</formula1>
    </dataValidation>
    <dataValidation type="list" allowBlank="1" showInputMessage="1" showErrorMessage="1" sqref="D12:D49">
      <formula1>listVorhanden</formula1>
    </dataValidation>
    <dataValidation type="list" allowBlank="1" showInputMessage="1" showErrorMessage="1" sqref="C12:C49">
      <formula1>listVerrechnungsformen</formula1>
    </dataValidation>
    <dataValidation type="list" allowBlank="1" showInputMessage="1" showErrorMessage="1" sqref="N12:N48">
      <formula1>listZulässigeBeschaffungswährungen</formula1>
    </dataValidation>
  </dataValidations>
  <hyperlinks>
    <hyperlink ref="T2" r:id="rId1"/>
  </hyperlinks>
  <pageMargins left="0.39370078740157483" right="0.39370078740157483" top="0.39370078740157483" bottom="0.39370078740157483" header="0.31496062992125984" footer="0.31496062992125984"/>
  <pageSetup paperSize="8" scale="88" orientation="landscape" r:id="rId2"/>
  <ignoredErrors>
    <ignoredError sqref="U13:U3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tabColor theme="6" tint="0.79998168889431442"/>
    <pageSetUpPr fitToPage="1"/>
  </sheetPr>
  <dimension ref="A1:U34"/>
  <sheetViews>
    <sheetView showGridLines="0" showZeros="0" zoomScale="80" zoomScaleNormal="80" workbookViewId="0">
      <selection activeCell="G39" sqref="G39"/>
    </sheetView>
  </sheetViews>
  <sheetFormatPr baseColWidth="10" defaultColWidth="11.42578125" defaultRowHeight="14.25"/>
  <cols>
    <col min="1" max="1" width="1.42578125" style="325" customWidth="1"/>
    <col min="2" max="2" width="5.7109375" style="325" customWidth="1"/>
    <col min="3" max="3" width="36.28515625" style="325" customWidth="1"/>
    <col min="4" max="6" width="8.5703125" style="325" customWidth="1"/>
    <col min="7" max="7" width="8.28515625" style="325" customWidth="1"/>
    <col min="8" max="8" width="11" style="325" customWidth="1"/>
    <col min="9" max="9" width="24.28515625" style="325" customWidth="1"/>
    <col min="10" max="12" width="8.28515625" style="325" customWidth="1"/>
    <col min="13" max="13" width="15.7109375" style="325" customWidth="1"/>
    <col min="14" max="14" width="5.7109375" style="325" customWidth="1"/>
    <col min="15" max="15" width="13.28515625" style="325" customWidth="1"/>
    <col min="16" max="16" width="5.7109375" style="325" customWidth="1"/>
    <col min="17" max="18" width="8.28515625" style="325" customWidth="1"/>
    <col min="19" max="19" width="13.28515625" style="325" customWidth="1"/>
    <col min="20" max="20" width="28.28515625" style="325" customWidth="1"/>
    <col min="21" max="21" width="15.28515625" style="325" bestFit="1" customWidth="1"/>
    <col min="22" max="22" width="2.7109375" style="325" customWidth="1"/>
    <col min="23" max="24" width="0" style="325" hidden="1" customWidth="1"/>
    <col min="25" max="25" width="1.42578125" style="325" customWidth="1"/>
    <col min="26" max="26" width="18.140625" style="325" customWidth="1"/>
    <col min="27" max="16384" width="11.42578125" style="325"/>
  </cols>
  <sheetData>
    <row r="1" spans="1:21" ht="15" thickBot="1">
      <c r="A1" s="323"/>
      <c r="B1" s="323"/>
      <c r="C1" s="323">
        <v>8</v>
      </c>
      <c r="D1" s="323">
        <v>5</v>
      </c>
      <c r="E1" s="323">
        <v>22</v>
      </c>
      <c r="F1" s="323"/>
      <c r="G1" s="323">
        <v>7.5</v>
      </c>
      <c r="H1" s="323">
        <v>7.5</v>
      </c>
      <c r="I1" s="323">
        <v>7.5</v>
      </c>
      <c r="J1" s="323">
        <v>7.5</v>
      </c>
      <c r="K1" s="323"/>
      <c r="L1" s="323">
        <v>7.5</v>
      </c>
      <c r="M1" s="323">
        <v>15</v>
      </c>
      <c r="N1" s="323">
        <v>5</v>
      </c>
      <c r="O1" s="323">
        <v>12.5</v>
      </c>
      <c r="P1" s="323">
        <v>5</v>
      </c>
      <c r="Q1" s="324">
        <v>7.5</v>
      </c>
      <c r="R1" s="324">
        <v>7.5</v>
      </c>
      <c r="S1" s="324">
        <v>12.5</v>
      </c>
      <c r="T1" s="324">
        <v>12.5</v>
      </c>
      <c r="U1" s="323">
        <v>10</v>
      </c>
    </row>
    <row r="2" spans="1:21" ht="26.25">
      <c r="A2" s="294"/>
      <c r="B2" s="290" t="s">
        <v>0</v>
      </c>
      <c r="C2" s="290"/>
      <c r="D2" s="293"/>
      <c r="E2" s="293"/>
      <c r="F2" s="293"/>
      <c r="G2" s="290" t="s">
        <v>64</v>
      </c>
      <c r="H2" s="293"/>
      <c r="I2" s="295"/>
      <c r="J2" s="291"/>
      <c r="K2" s="291"/>
      <c r="L2" s="291"/>
      <c r="M2" s="291"/>
      <c r="N2" s="291"/>
      <c r="O2" s="291"/>
      <c r="P2" s="292" t="s">
        <v>2</v>
      </c>
      <c r="Q2" s="292"/>
      <c r="R2" s="291"/>
      <c r="S2" s="295"/>
      <c r="T2" s="578" t="s">
        <v>5141</v>
      </c>
      <c r="U2" s="297"/>
    </row>
    <row r="3" spans="1:21" ht="18">
      <c r="A3" s="294"/>
      <c r="B3" s="298" t="s">
        <v>3</v>
      </c>
      <c r="C3" s="298"/>
      <c r="D3" s="299"/>
      <c r="E3" s="299"/>
      <c r="F3" s="299"/>
      <c r="G3" s="300" t="s">
        <v>4902</v>
      </c>
      <c r="H3" s="299"/>
      <c r="I3" s="299"/>
      <c r="J3" s="301"/>
      <c r="K3" s="301"/>
      <c r="L3" s="301"/>
      <c r="M3" s="301"/>
      <c r="N3" s="301"/>
      <c r="O3" s="301"/>
      <c r="P3" s="74" t="s">
        <v>5150</v>
      </c>
      <c r="Q3" s="296"/>
      <c r="R3" s="301"/>
      <c r="S3" s="301"/>
      <c r="T3" s="301"/>
      <c r="U3" s="302"/>
    </row>
    <row r="4" spans="1:21" ht="15" thickBot="1">
      <c r="A4" s="294"/>
      <c r="B4" s="998" t="str">
        <f>Summary!B4</f>
        <v>QAF Version 8.4_01_01 © BMW AG</v>
      </c>
      <c r="C4" s="969"/>
      <c r="D4" s="969"/>
      <c r="E4" s="303"/>
      <c r="F4" s="303"/>
      <c r="G4" s="304"/>
      <c r="H4" s="303"/>
      <c r="I4" s="308"/>
      <c r="J4" s="305"/>
      <c r="K4" s="305"/>
      <c r="L4" s="305"/>
      <c r="M4" s="305"/>
      <c r="N4" s="305"/>
      <c r="O4" s="305"/>
      <c r="P4" s="308"/>
      <c r="Q4" s="305"/>
      <c r="R4" s="305"/>
      <c r="S4" s="305"/>
      <c r="T4" s="305"/>
      <c r="U4" s="306"/>
    </row>
    <row r="5" spans="1:21">
      <c r="A5" s="294"/>
      <c r="B5" s="82" t="s">
        <v>5</v>
      </c>
      <c r="C5" s="309"/>
      <c r="D5" s="1004">
        <f>Summary!C5</f>
        <v>0</v>
      </c>
      <c r="E5" s="1004"/>
      <c r="F5" s="1005"/>
      <c r="G5" s="83" t="s">
        <v>6</v>
      </c>
      <c r="H5" s="310"/>
      <c r="I5" s="310"/>
      <c r="J5" s="999" t="str">
        <f>Summary!I5</f>
        <v>Grupo Antolin</v>
      </c>
      <c r="K5" s="935"/>
      <c r="L5" s="935"/>
      <c r="M5" s="935"/>
      <c r="N5" s="935"/>
      <c r="O5" s="84" t="s">
        <v>7</v>
      </c>
      <c r="P5" s="311"/>
      <c r="Q5" s="312"/>
      <c r="R5" s="999" t="str">
        <f>Summary!M5</f>
        <v>Headliner</v>
      </c>
      <c r="S5" s="1000"/>
      <c r="T5" s="1000"/>
      <c r="U5" s="1001"/>
    </row>
    <row r="6" spans="1:21">
      <c r="A6" s="294"/>
      <c r="B6" s="85" t="s">
        <v>8</v>
      </c>
      <c r="C6" s="313"/>
      <c r="D6" s="1006">
        <f>HYPERLINK(CONCATENATE("mailto:",Summary!C6),Summary!C6)</f>
        <v>0</v>
      </c>
      <c r="E6" s="1006"/>
      <c r="F6" s="1007"/>
      <c r="G6" s="86" t="s">
        <v>4908</v>
      </c>
      <c r="H6" s="314"/>
      <c r="I6" s="314"/>
      <c r="J6" s="1002">
        <f>Summary!I6</f>
        <v>15671810</v>
      </c>
      <c r="K6" s="938"/>
      <c r="L6" s="938"/>
      <c r="M6" s="938"/>
      <c r="N6" s="938"/>
      <c r="O6" s="87" t="s">
        <v>10</v>
      </c>
      <c r="P6" s="314"/>
      <c r="Q6" s="315"/>
      <c r="R6" s="1003">
        <f>Summary!M6</f>
        <v>0</v>
      </c>
      <c r="S6" s="938"/>
      <c r="T6" s="938"/>
      <c r="U6" s="939"/>
    </row>
    <row r="7" spans="1:21">
      <c r="A7" s="294"/>
      <c r="B7" s="85" t="s">
        <v>11</v>
      </c>
      <c r="C7" s="313"/>
      <c r="D7" s="1016">
        <f>Summary!C7</f>
        <v>0</v>
      </c>
      <c r="E7" s="1016"/>
      <c r="F7" s="1017"/>
      <c r="G7" s="86" t="s">
        <v>12</v>
      </c>
      <c r="H7" s="314"/>
      <c r="I7" s="314"/>
      <c r="J7" s="1002" t="str">
        <f>Summary!I7</f>
        <v>G06</v>
      </c>
      <c r="K7" s="938"/>
      <c r="L7" s="938"/>
      <c r="M7" s="938"/>
      <c r="N7" s="938"/>
      <c r="O7" s="87" t="s">
        <v>13</v>
      </c>
      <c r="P7" s="314"/>
      <c r="Q7" s="315"/>
      <c r="R7" s="1003">
        <f>Summary!M7</f>
        <v>0</v>
      </c>
      <c r="S7" s="938"/>
      <c r="T7" s="938"/>
      <c r="U7" s="939"/>
    </row>
    <row r="8" spans="1:21" ht="15" thickBot="1">
      <c r="A8" s="294"/>
      <c r="B8" s="88" t="s">
        <v>14</v>
      </c>
      <c r="C8" s="316"/>
      <c r="D8" s="1018">
        <f>Summary!C8</f>
        <v>43686</v>
      </c>
      <c r="E8" s="1018"/>
      <c r="F8" s="1019"/>
      <c r="G8" s="89" t="s">
        <v>4909</v>
      </c>
      <c r="H8" s="317"/>
      <c r="I8" s="317"/>
      <c r="J8" s="1008">
        <f>Summary!I8</f>
        <v>0</v>
      </c>
      <c r="K8" s="942"/>
      <c r="L8" s="942"/>
      <c r="M8" s="942"/>
      <c r="N8" s="942"/>
      <c r="O8" s="90" t="s">
        <v>16</v>
      </c>
      <c r="P8" s="317"/>
      <c r="Q8" s="318"/>
      <c r="R8" s="1009">
        <f>Summary!M8</f>
        <v>0</v>
      </c>
      <c r="S8" s="942"/>
      <c r="T8" s="942"/>
      <c r="U8" s="943"/>
    </row>
    <row r="9" spans="1:21" ht="15" thickBot="1"/>
    <row r="10" spans="1:21" ht="15" thickBot="1">
      <c r="B10" s="1022" t="s">
        <v>4903</v>
      </c>
      <c r="C10" s="1020"/>
      <c r="D10" s="1020"/>
      <c r="E10" s="1020"/>
      <c r="F10" s="1020"/>
      <c r="G10" s="1020"/>
      <c r="H10" s="1021"/>
      <c r="I10" s="1020" t="s">
        <v>4904</v>
      </c>
      <c r="J10" s="1020"/>
      <c r="K10" s="1021"/>
      <c r="L10" s="319" t="s">
        <v>4906</v>
      </c>
      <c r="M10" s="435"/>
      <c r="N10" s="322" t="s">
        <v>4905</v>
      </c>
      <c r="O10" s="1036"/>
      <c r="P10" s="1037"/>
      <c r="Q10" s="1033"/>
      <c r="R10" s="1034"/>
      <c r="S10" s="1034"/>
      <c r="T10" s="1034"/>
      <c r="U10" s="1035"/>
    </row>
    <row r="11" spans="1:21" ht="156.75" customHeight="1" thickBot="1">
      <c r="B11" s="307" t="s">
        <v>4977</v>
      </c>
      <c r="C11" s="321" t="s">
        <v>4801</v>
      </c>
      <c r="D11" s="321" t="s">
        <v>4978</v>
      </c>
      <c r="E11" s="321" t="s">
        <v>4979</v>
      </c>
      <c r="F11" s="321" t="s">
        <v>4980</v>
      </c>
      <c r="G11" s="320" t="s">
        <v>4981</v>
      </c>
      <c r="H11" s="321" t="s">
        <v>4982</v>
      </c>
      <c r="I11" s="321" t="s">
        <v>4983</v>
      </c>
      <c r="J11" s="321" t="s">
        <v>4984</v>
      </c>
      <c r="K11" s="321" t="s">
        <v>4985</v>
      </c>
      <c r="L11" s="321" t="s">
        <v>4986</v>
      </c>
      <c r="M11" s="980" t="s">
        <v>4987</v>
      </c>
      <c r="N11" s="981"/>
      <c r="O11" s="981"/>
      <c r="P11" s="981"/>
      <c r="Q11" s="981"/>
      <c r="R11" s="982"/>
      <c r="S11" s="980" t="s">
        <v>115</v>
      </c>
      <c r="T11" s="981"/>
      <c r="U11" s="982"/>
    </row>
    <row r="12" spans="1:21" hidden="1">
      <c r="B12" s="327"/>
      <c r="C12" s="328"/>
      <c r="D12" s="328"/>
      <c r="E12" s="328"/>
      <c r="F12" s="328"/>
      <c r="G12" s="329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28"/>
      <c r="S12" s="328"/>
      <c r="T12" s="328"/>
      <c r="U12" s="328"/>
    </row>
    <row r="13" spans="1:21" ht="15" hidden="1" thickBot="1">
      <c r="C13" s="438" t="s">
        <v>4898</v>
      </c>
      <c r="D13" s="439"/>
    </row>
    <row r="14" spans="1:21" ht="15" hidden="1" thickBot="1">
      <c r="C14" s="438" t="s">
        <v>4801</v>
      </c>
      <c r="D14" s="439" t="s">
        <v>4897</v>
      </c>
    </row>
    <row r="15" spans="1:21">
      <c r="B15" s="330">
        <v>1</v>
      </c>
      <c r="C15" s="415"/>
      <c r="D15" s="415"/>
      <c r="E15" s="412" t="str">
        <f t="shared" ref="E15:E21" si="0">IF(OR(ISBLANK(C15),C15="(Leer)"), "", VLOOKUP(C15,(list_Rohstoffschlüssel),3,FALSE))</f>
        <v/>
      </c>
      <c r="F15" s="415"/>
      <c r="G15" s="409">
        <f>D15*F15</f>
        <v>0</v>
      </c>
      <c r="H15" s="408"/>
      <c r="I15" s="408"/>
      <c r="J15" s="466"/>
      <c r="K15" s="467"/>
      <c r="L15" s="467"/>
      <c r="M15" s="986" t="str">
        <f>IF(OR(ISBLANK(C15),C15="(Leer)"), "", VLOOKUP(C15,(list_Rohstoffschlüssel),4,FALSE))</f>
        <v/>
      </c>
      <c r="N15" s="987"/>
      <c r="O15" s="987"/>
      <c r="P15" s="987"/>
      <c r="Q15" s="987"/>
      <c r="R15" s="988"/>
      <c r="S15" s="989" t="s">
        <v>5188</v>
      </c>
      <c r="T15" s="990"/>
      <c r="U15" s="991"/>
    </row>
    <row r="16" spans="1:21">
      <c r="B16" s="331">
        <v>2</v>
      </c>
      <c r="C16" s="416"/>
      <c r="D16" s="416"/>
      <c r="E16" s="413" t="str">
        <f t="shared" si="0"/>
        <v/>
      </c>
      <c r="F16" s="416"/>
      <c r="G16" s="410">
        <f t="shared" ref="G16:G21" si="1">D16*F16</f>
        <v>0</v>
      </c>
      <c r="H16" s="418"/>
      <c r="I16" s="418"/>
      <c r="J16" s="420"/>
      <c r="K16" s="422"/>
      <c r="L16" s="422"/>
      <c r="M16" s="992" t="str">
        <f t="shared" ref="M16:M21" si="2">IF(OR(ISBLANK(C16),C16="(Leer)"), "", VLOOKUP(C16,(list_Rohstoffschlüssel),4,FALSE))</f>
        <v/>
      </c>
      <c r="N16" s="993"/>
      <c r="O16" s="993"/>
      <c r="P16" s="993"/>
      <c r="Q16" s="993"/>
      <c r="R16" s="994"/>
      <c r="S16" s="995"/>
      <c r="T16" s="996"/>
      <c r="U16" s="997"/>
    </row>
    <row r="17" spans="1:21">
      <c r="B17" s="331">
        <v>3</v>
      </c>
      <c r="C17" s="416"/>
      <c r="D17" s="416"/>
      <c r="E17" s="413" t="str">
        <f t="shared" si="0"/>
        <v/>
      </c>
      <c r="F17" s="416"/>
      <c r="G17" s="410">
        <f t="shared" si="1"/>
        <v>0</v>
      </c>
      <c r="H17" s="418"/>
      <c r="I17" s="418"/>
      <c r="J17" s="420"/>
      <c r="K17" s="422"/>
      <c r="L17" s="422"/>
      <c r="M17" s="992" t="str">
        <f t="shared" si="2"/>
        <v/>
      </c>
      <c r="N17" s="993"/>
      <c r="O17" s="993"/>
      <c r="P17" s="993"/>
      <c r="Q17" s="993"/>
      <c r="R17" s="994"/>
      <c r="S17" s="995"/>
      <c r="T17" s="996"/>
      <c r="U17" s="997"/>
    </row>
    <row r="18" spans="1:21">
      <c r="B18" s="331">
        <v>4</v>
      </c>
      <c r="C18" s="416"/>
      <c r="D18" s="416"/>
      <c r="E18" s="413" t="str">
        <f t="shared" si="0"/>
        <v/>
      </c>
      <c r="F18" s="416"/>
      <c r="G18" s="410">
        <f>D18*F18</f>
        <v>0</v>
      </c>
      <c r="H18" s="418"/>
      <c r="I18" s="418"/>
      <c r="J18" s="420"/>
      <c r="K18" s="422"/>
      <c r="L18" s="422"/>
      <c r="M18" s="992" t="str">
        <f t="shared" si="2"/>
        <v/>
      </c>
      <c r="N18" s="993"/>
      <c r="O18" s="993"/>
      <c r="P18" s="993"/>
      <c r="Q18" s="993"/>
      <c r="R18" s="994"/>
      <c r="S18" s="995"/>
      <c r="T18" s="996"/>
      <c r="U18" s="997"/>
    </row>
    <row r="19" spans="1:21">
      <c r="B19" s="331">
        <v>5</v>
      </c>
      <c r="C19" s="416"/>
      <c r="D19" s="416"/>
      <c r="E19" s="413" t="str">
        <f t="shared" si="0"/>
        <v/>
      </c>
      <c r="F19" s="416"/>
      <c r="G19" s="410">
        <f t="shared" si="1"/>
        <v>0</v>
      </c>
      <c r="H19" s="418"/>
      <c r="I19" s="418"/>
      <c r="J19" s="420"/>
      <c r="K19" s="422"/>
      <c r="L19" s="422"/>
      <c r="M19" s="992" t="str">
        <f t="shared" si="2"/>
        <v/>
      </c>
      <c r="N19" s="993"/>
      <c r="O19" s="993"/>
      <c r="P19" s="993"/>
      <c r="Q19" s="993"/>
      <c r="R19" s="994"/>
      <c r="S19" s="995"/>
      <c r="T19" s="996"/>
      <c r="U19" s="997"/>
    </row>
    <row r="20" spans="1:21">
      <c r="B20" s="331">
        <v>6</v>
      </c>
      <c r="C20" s="416"/>
      <c r="D20" s="416"/>
      <c r="E20" s="413" t="str">
        <f t="shared" si="0"/>
        <v/>
      </c>
      <c r="F20" s="416"/>
      <c r="G20" s="410">
        <f t="shared" si="1"/>
        <v>0</v>
      </c>
      <c r="H20" s="418"/>
      <c r="I20" s="418"/>
      <c r="J20" s="420"/>
      <c r="K20" s="422"/>
      <c r="L20" s="422"/>
      <c r="M20" s="992" t="str">
        <f t="shared" si="2"/>
        <v/>
      </c>
      <c r="N20" s="993"/>
      <c r="O20" s="993"/>
      <c r="P20" s="993"/>
      <c r="Q20" s="993"/>
      <c r="R20" s="994"/>
      <c r="S20" s="995"/>
      <c r="T20" s="996"/>
      <c r="U20" s="997"/>
    </row>
    <row r="21" spans="1:21" ht="15" thickBot="1">
      <c r="B21" s="326">
        <v>7</v>
      </c>
      <c r="C21" s="417"/>
      <c r="D21" s="417"/>
      <c r="E21" s="414" t="str">
        <f t="shared" si="0"/>
        <v/>
      </c>
      <c r="F21" s="417"/>
      <c r="G21" s="411">
        <f t="shared" si="1"/>
        <v>0</v>
      </c>
      <c r="H21" s="419"/>
      <c r="I21" s="419"/>
      <c r="J21" s="421"/>
      <c r="K21" s="423"/>
      <c r="L21" s="423"/>
      <c r="M21" s="1030" t="str">
        <f t="shared" si="2"/>
        <v/>
      </c>
      <c r="N21" s="1031"/>
      <c r="O21" s="1031"/>
      <c r="P21" s="1031"/>
      <c r="Q21" s="1031"/>
      <c r="R21" s="1032"/>
      <c r="S21" s="1027"/>
      <c r="T21" s="1028"/>
      <c r="U21" s="1029"/>
    </row>
    <row r="22" spans="1:21" ht="16.5" thickBot="1">
      <c r="B22" s="983" t="s">
        <v>4910</v>
      </c>
      <c r="C22" s="984"/>
      <c r="D22" s="984"/>
      <c r="E22" s="984"/>
      <c r="F22" s="984"/>
      <c r="G22" s="984"/>
      <c r="H22" s="984"/>
      <c r="I22" s="984"/>
      <c r="J22" s="984"/>
      <c r="K22" s="984"/>
      <c r="L22" s="984"/>
      <c r="M22" s="984"/>
      <c r="N22" s="984"/>
      <c r="O22" s="984"/>
      <c r="P22" s="984"/>
      <c r="Q22" s="984"/>
      <c r="R22" s="984"/>
      <c r="S22" s="984"/>
      <c r="T22" s="984"/>
      <c r="U22" s="985"/>
    </row>
    <row r="23" spans="1:21" ht="15" thickBot="1"/>
    <row r="24" spans="1:21" ht="15" thickBot="1">
      <c r="A24" s="337"/>
      <c r="B24" s="1023" t="s">
        <v>4907</v>
      </c>
      <c r="C24" s="1024"/>
      <c r="D24" s="1024"/>
      <c r="E24" s="1024"/>
      <c r="F24" s="1024"/>
      <c r="G24" s="1025"/>
      <c r="H24" s="1024"/>
      <c r="I24" s="1024"/>
      <c r="J24" s="1024"/>
      <c r="K24" s="1024"/>
      <c r="L24" s="1024"/>
      <c r="M24" s="1024"/>
      <c r="N24" s="1024"/>
      <c r="O24" s="1024"/>
      <c r="P24" s="1024"/>
      <c r="Q24" s="1024"/>
      <c r="R24" s="1024"/>
      <c r="S24" s="1024"/>
      <c r="T24" s="1024"/>
      <c r="U24" s="1026"/>
    </row>
    <row r="25" spans="1:21">
      <c r="B25" s="333">
        <v>1</v>
      </c>
      <c r="C25" s="408"/>
      <c r="D25" s="407"/>
      <c r="E25" s="426" t="str">
        <f t="shared" ref="E25:E31" si="3">IF(ISBLANK(C25), "", VLOOKUP(C25,(list_Rohstoffschlüssel),3,FALSE))</f>
        <v/>
      </c>
      <c r="F25" s="460"/>
      <c r="G25" s="429">
        <f>D25*F25</f>
        <v>0</v>
      </c>
      <c r="H25" s="430"/>
      <c r="I25" s="408"/>
      <c r="J25" s="415"/>
      <c r="K25" s="432"/>
      <c r="L25" s="432"/>
      <c r="M25" s="974" t="str">
        <f t="shared" ref="M25:M31" si="4">IF(OR(ISBLANK(C25),C25="(Leer)"), "", VLOOKUP(C25,(list_Rohstoffschlüssel),4,FALSE))</f>
        <v/>
      </c>
      <c r="N25" s="975"/>
      <c r="O25" s="975"/>
      <c r="P25" s="975"/>
      <c r="Q25" s="975"/>
      <c r="R25" s="975"/>
      <c r="S25" s="975"/>
      <c r="T25" s="975"/>
      <c r="U25" s="976"/>
    </row>
    <row r="26" spans="1:21">
      <c r="B26" s="334">
        <v>2</v>
      </c>
      <c r="C26" s="418"/>
      <c r="D26" s="424"/>
      <c r="E26" s="427" t="str">
        <f t="shared" si="3"/>
        <v/>
      </c>
      <c r="F26" s="461"/>
      <c r="G26" s="464">
        <f t="shared" ref="G26:G31" si="5">D26*F26</f>
        <v>0</v>
      </c>
      <c r="H26" s="431"/>
      <c r="I26" s="418"/>
      <c r="J26" s="416"/>
      <c r="K26" s="433"/>
      <c r="L26" s="433"/>
      <c r="M26" s="977" t="str">
        <f t="shared" si="4"/>
        <v/>
      </c>
      <c r="N26" s="978"/>
      <c r="O26" s="978"/>
      <c r="P26" s="978"/>
      <c r="Q26" s="978"/>
      <c r="R26" s="978"/>
      <c r="S26" s="978"/>
      <c r="T26" s="978"/>
      <c r="U26" s="979"/>
    </row>
    <row r="27" spans="1:21">
      <c r="B27" s="334">
        <v>3</v>
      </c>
      <c r="C27" s="418"/>
      <c r="D27" s="424"/>
      <c r="E27" s="427" t="str">
        <f t="shared" si="3"/>
        <v/>
      </c>
      <c r="F27" s="461"/>
      <c r="G27" s="464">
        <f t="shared" si="5"/>
        <v>0</v>
      </c>
      <c r="H27" s="431"/>
      <c r="I27" s="418"/>
      <c r="J27" s="416"/>
      <c r="K27" s="433"/>
      <c r="L27" s="433"/>
      <c r="M27" s="977" t="str">
        <f t="shared" si="4"/>
        <v/>
      </c>
      <c r="N27" s="978"/>
      <c r="O27" s="978"/>
      <c r="P27" s="978"/>
      <c r="Q27" s="978"/>
      <c r="R27" s="978"/>
      <c r="S27" s="978"/>
      <c r="T27" s="978"/>
      <c r="U27" s="979"/>
    </row>
    <row r="28" spans="1:21">
      <c r="B28" s="334">
        <v>4</v>
      </c>
      <c r="C28" s="418"/>
      <c r="D28" s="424"/>
      <c r="E28" s="427" t="str">
        <f t="shared" si="3"/>
        <v/>
      </c>
      <c r="F28" s="461"/>
      <c r="G28" s="464">
        <f t="shared" si="5"/>
        <v>0</v>
      </c>
      <c r="H28" s="431"/>
      <c r="I28" s="418"/>
      <c r="J28" s="416"/>
      <c r="K28" s="433"/>
      <c r="L28" s="433"/>
      <c r="M28" s="977" t="str">
        <f t="shared" si="4"/>
        <v/>
      </c>
      <c r="N28" s="978"/>
      <c r="O28" s="978"/>
      <c r="P28" s="978"/>
      <c r="Q28" s="978"/>
      <c r="R28" s="978"/>
      <c r="S28" s="978"/>
      <c r="T28" s="978"/>
      <c r="U28" s="979"/>
    </row>
    <row r="29" spans="1:21">
      <c r="B29" s="334">
        <v>5</v>
      </c>
      <c r="C29" s="418"/>
      <c r="D29" s="424"/>
      <c r="E29" s="427" t="str">
        <f t="shared" si="3"/>
        <v/>
      </c>
      <c r="F29" s="461"/>
      <c r="G29" s="464">
        <f t="shared" si="5"/>
        <v>0</v>
      </c>
      <c r="H29" s="431"/>
      <c r="I29" s="418"/>
      <c r="J29" s="416"/>
      <c r="K29" s="433"/>
      <c r="L29" s="433"/>
      <c r="M29" s="977" t="str">
        <f t="shared" si="4"/>
        <v/>
      </c>
      <c r="N29" s="978"/>
      <c r="O29" s="978"/>
      <c r="P29" s="978"/>
      <c r="Q29" s="978"/>
      <c r="R29" s="978"/>
      <c r="S29" s="978"/>
      <c r="T29" s="978"/>
      <c r="U29" s="979"/>
    </row>
    <row r="30" spans="1:21">
      <c r="B30" s="334">
        <v>6</v>
      </c>
      <c r="C30" s="418"/>
      <c r="D30" s="424"/>
      <c r="E30" s="427" t="str">
        <f t="shared" si="3"/>
        <v/>
      </c>
      <c r="F30" s="461"/>
      <c r="G30" s="464">
        <f>D30*F30</f>
        <v>0</v>
      </c>
      <c r="H30" s="431"/>
      <c r="I30" s="418"/>
      <c r="J30" s="416"/>
      <c r="K30" s="433"/>
      <c r="L30" s="433"/>
      <c r="M30" s="977" t="str">
        <f t="shared" si="4"/>
        <v/>
      </c>
      <c r="N30" s="978"/>
      <c r="O30" s="978"/>
      <c r="P30" s="978"/>
      <c r="Q30" s="978"/>
      <c r="R30" s="978"/>
      <c r="S30" s="978"/>
      <c r="T30" s="978"/>
      <c r="U30" s="979"/>
    </row>
    <row r="31" spans="1:21" ht="15" thickBot="1">
      <c r="B31" s="332">
        <v>7</v>
      </c>
      <c r="C31" s="419"/>
      <c r="D31" s="425"/>
      <c r="E31" s="428" t="str">
        <f t="shared" si="3"/>
        <v/>
      </c>
      <c r="F31" s="462"/>
      <c r="G31" s="465">
        <f t="shared" si="5"/>
        <v>0</v>
      </c>
      <c r="H31" s="463"/>
      <c r="I31" s="419"/>
      <c r="J31" s="417"/>
      <c r="K31" s="434"/>
      <c r="L31" s="434"/>
      <c r="M31" s="971" t="str">
        <f t="shared" si="4"/>
        <v/>
      </c>
      <c r="N31" s="972"/>
      <c r="O31" s="972"/>
      <c r="P31" s="972"/>
      <c r="Q31" s="972"/>
      <c r="R31" s="972"/>
      <c r="S31" s="972"/>
      <c r="T31" s="972"/>
      <c r="U31" s="973"/>
    </row>
    <row r="32" spans="1:21" ht="15" thickBot="1"/>
    <row r="33" spans="1:21">
      <c r="A33" s="338"/>
      <c r="B33" s="1010" t="s">
        <v>90</v>
      </c>
      <c r="C33" s="1011"/>
      <c r="D33" s="1011"/>
      <c r="E33" s="1011"/>
      <c r="F33" s="1011"/>
      <c r="G33" s="1011"/>
      <c r="H33" s="1011"/>
      <c r="I33" s="1011"/>
      <c r="J33" s="1011"/>
      <c r="K33" s="1011"/>
      <c r="L33" s="1011"/>
      <c r="M33" s="1011"/>
      <c r="N33" s="1011"/>
      <c r="O33" s="1011"/>
      <c r="P33" s="1011"/>
      <c r="Q33" s="1011"/>
      <c r="R33" s="1011"/>
      <c r="S33" s="1011"/>
      <c r="T33" s="1011"/>
      <c r="U33" s="1012"/>
    </row>
    <row r="34" spans="1:21" ht="15" thickBot="1">
      <c r="A34" s="339"/>
      <c r="B34" s="1013"/>
      <c r="C34" s="1014"/>
      <c r="D34" s="1014"/>
      <c r="E34" s="1014"/>
      <c r="F34" s="1014"/>
      <c r="G34" s="1014"/>
      <c r="H34" s="1014"/>
      <c r="I34" s="1014"/>
      <c r="J34" s="1014"/>
      <c r="K34" s="1014"/>
      <c r="L34" s="1014"/>
      <c r="M34" s="1014"/>
      <c r="N34" s="1014"/>
      <c r="O34" s="1014"/>
      <c r="P34" s="1014"/>
      <c r="Q34" s="1014"/>
      <c r="R34" s="1014"/>
      <c r="S34" s="1014"/>
      <c r="T34" s="1014"/>
      <c r="U34" s="1015"/>
    </row>
  </sheetData>
  <mergeCells count="43">
    <mergeCell ref="J7:N7"/>
    <mergeCell ref="R7:U7"/>
    <mergeCell ref="J8:N8"/>
    <mergeCell ref="R8:U8"/>
    <mergeCell ref="B33:U34"/>
    <mergeCell ref="D7:F7"/>
    <mergeCell ref="D8:F8"/>
    <mergeCell ref="I10:K10"/>
    <mergeCell ref="B10:H10"/>
    <mergeCell ref="M20:R20"/>
    <mergeCell ref="B24:U24"/>
    <mergeCell ref="S21:U21"/>
    <mergeCell ref="S20:U20"/>
    <mergeCell ref="M21:R21"/>
    <mergeCell ref="Q10:U10"/>
    <mergeCell ref="O10:P10"/>
    <mergeCell ref="B4:D4"/>
    <mergeCell ref="J5:N5"/>
    <mergeCell ref="R5:U5"/>
    <mergeCell ref="J6:N6"/>
    <mergeCell ref="R6:U6"/>
    <mergeCell ref="D5:F5"/>
    <mergeCell ref="D6:F6"/>
    <mergeCell ref="M11:R11"/>
    <mergeCell ref="S11:U11"/>
    <mergeCell ref="B22:U22"/>
    <mergeCell ref="M15:R15"/>
    <mergeCell ref="S15:U15"/>
    <mergeCell ref="M16:R16"/>
    <mergeCell ref="S16:U16"/>
    <mergeCell ref="M17:R17"/>
    <mergeCell ref="S17:U17"/>
    <mergeCell ref="M18:R18"/>
    <mergeCell ref="S18:U18"/>
    <mergeCell ref="M19:R19"/>
    <mergeCell ref="S19:U19"/>
    <mergeCell ref="M31:U31"/>
    <mergeCell ref="M25:U25"/>
    <mergeCell ref="M26:U26"/>
    <mergeCell ref="M27:U27"/>
    <mergeCell ref="M29:U29"/>
    <mergeCell ref="M30:U30"/>
    <mergeCell ref="M28:U28"/>
  </mergeCells>
  <conditionalFormatting sqref="F15:L21 C15:D21">
    <cfRule type="expression" dxfId="8" priority="1" stopIfTrue="1">
      <formula>OR($E15="LZ")</formula>
    </cfRule>
  </conditionalFormatting>
  <dataValidations count="2">
    <dataValidation type="list" allowBlank="1" showInputMessage="1" showErrorMessage="1" sqref="C25:C31">
      <formula1>Ergänzungsschlüssel</formula1>
    </dataValidation>
    <dataValidation type="list" allowBlank="1" showInputMessage="1" showErrorMessage="1" sqref="H15:H21 H25:H31">
      <formula1>Abwicklungsmodelle</formula1>
    </dataValidation>
  </dataValidations>
  <hyperlinks>
    <hyperlink ref="T2" r:id="rId2"/>
  </hyperlinks>
  <pageMargins left="0.70866141732283472" right="0.70866141732283472" top="0.78740157480314965" bottom="0.78740157480314965" header="0.31496062992125984" footer="0.31496062992125984"/>
  <pageSetup paperSize="9" scale="56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05Pra">
    <pageSetUpPr fitToPage="1"/>
  </sheetPr>
  <dimension ref="B1:AH85"/>
  <sheetViews>
    <sheetView topLeftCell="N1" zoomScale="70" zoomScaleNormal="70" workbookViewId="0">
      <pane ySplit="6" topLeftCell="A7" activePane="bottomLeft" state="frozen"/>
      <selection activeCell="L37" sqref="L37"/>
      <selection pane="bottomLeft" activeCell="W10" sqref="W10"/>
    </sheetView>
  </sheetViews>
  <sheetFormatPr baseColWidth="10" defaultColWidth="11.42578125" defaultRowHeight="15"/>
  <cols>
    <col min="1" max="1" width="2.7109375" style="50" customWidth="1"/>
    <col min="2" max="2" width="11.7109375" style="50" customWidth="1"/>
    <col min="3" max="3" width="38.5703125" style="50" bestFit="1" customWidth="1"/>
    <col min="4" max="4" width="4.5703125" style="50" customWidth="1"/>
    <col min="5" max="5" width="10.28515625" style="50" customWidth="1"/>
    <col min="6" max="6" width="29.28515625" style="50" customWidth="1"/>
    <col min="7" max="7" width="4.28515625" style="50" customWidth="1"/>
    <col min="8" max="8" width="5.5703125" style="50" bestFit="1" customWidth="1"/>
    <col min="9" max="9" width="37.42578125" style="50" customWidth="1"/>
    <col min="10" max="10" width="4.28515625" style="50" customWidth="1"/>
    <col min="11" max="11" width="29.5703125" style="50" customWidth="1"/>
    <col min="12" max="12" width="18.140625" style="50" customWidth="1"/>
    <col min="13" max="13" width="14.7109375" style="50" customWidth="1"/>
    <col min="14" max="14" width="4.5703125" style="50" customWidth="1"/>
    <col min="15" max="15" width="48.42578125" style="50" customWidth="1"/>
    <col min="16" max="16" width="8.140625" style="50" customWidth="1"/>
    <col min="17" max="17" width="17.5703125" style="50" customWidth="1"/>
    <col min="18" max="18" width="4" style="50" customWidth="1"/>
    <col min="19" max="19" width="86.7109375" style="50" customWidth="1"/>
    <col min="20" max="20" width="17.7109375" style="50" bestFit="1" customWidth="1"/>
    <col min="21" max="21" width="17.5703125" style="50" customWidth="1"/>
    <col min="22" max="22" width="4.85546875" style="50" customWidth="1"/>
    <col min="23" max="23" width="25.42578125" style="50" customWidth="1"/>
    <col min="24" max="24" width="5" style="50" customWidth="1"/>
    <col min="25" max="25" width="6.28515625" style="50" customWidth="1"/>
    <col min="26" max="26" width="4.140625" style="50" customWidth="1"/>
    <col min="27" max="27" width="26.140625" style="50" bestFit="1" customWidth="1"/>
    <col min="28" max="28" width="11.42578125" style="50"/>
    <col min="29" max="29" width="13.42578125" style="50" bestFit="1" customWidth="1"/>
    <col min="30" max="31" width="11.42578125" style="50"/>
    <col min="32" max="32" width="48" style="50" bestFit="1" customWidth="1"/>
    <col min="33" max="33" width="11.42578125" style="50"/>
    <col min="34" max="34" width="85.5703125" style="50" bestFit="1" customWidth="1"/>
    <col min="35" max="35" width="18.42578125" style="50" customWidth="1"/>
    <col min="36" max="16384" width="11.42578125" style="50"/>
  </cols>
  <sheetData>
    <row r="1" spans="2:34" ht="9.75" customHeight="1" thickBot="1"/>
    <row r="2" spans="2:34" ht="26.25" customHeight="1">
      <c r="B2" s="9" t="s">
        <v>124</v>
      </c>
      <c r="C2" s="12"/>
      <c r="D2" s="1"/>
      <c r="E2" s="1"/>
      <c r="F2" s="12" t="s">
        <v>125</v>
      </c>
      <c r="G2" s="1"/>
      <c r="H2" s="1"/>
      <c r="I2" s="1"/>
      <c r="J2" s="1"/>
      <c r="K2" s="2"/>
      <c r="O2" s="50" t="s">
        <v>129</v>
      </c>
    </row>
    <row r="3" spans="2:34" ht="18">
      <c r="B3" s="10" t="s">
        <v>126</v>
      </c>
      <c r="C3" s="13"/>
      <c r="D3" s="7"/>
      <c r="E3" s="7"/>
      <c r="F3" s="15" t="s">
        <v>127</v>
      </c>
      <c r="G3" s="3"/>
      <c r="H3" s="3"/>
      <c r="I3" s="3"/>
      <c r="J3" s="3"/>
      <c r="K3" s="4"/>
    </row>
    <row r="4" spans="2:34" ht="15.75" thickBot="1">
      <c r="B4" s="11" t="s">
        <v>128</v>
      </c>
      <c r="C4" s="14"/>
      <c r="D4" s="20"/>
      <c r="E4" s="20"/>
      <c r="F4" s="5"/>
      <c r="G4" s="5"/>
      <c r="H4" s="5"/>
      <c r="I4" s="5"/>
      <c r="J4" s="5"/>
      <c r="K4" s="6"/>
      <c r="O4" s="38">
        <v>41925</v>
      </c>
      <c r="S4" s="38">
        <v>41925</v>
      </c>
    </row>
    <row r="6" spans="2:34" ht="33.75" customHeight="1">
      <c r="B6" s="27" t="s">
        <v>130</v>
      </c>
      <c r="C6" s="28"/>
      <c r="D6" s="8"/>
      <c r="E6" s="27" t="s">
        <v>131</v>
      </c>
      <c r="F6" s="28"/>
      <c r="G6" s="29"/>
      <c r="H6" s="1038" t="s">
        <v>132</v>
      </c>
      <c r="I6" s="1039"/>
      <c r="J6" s="29"/>
      <c r="K6" s="27" t="s">
        <v>133</v>
      </c>
      <c r="L6" s="30" t="s">
        <v>134</v>
      </c>
      <c r="M6" s="31" t="s">
        <v>135</v>
      </c>
      <c r="O6" s="35" t="s">
        <v>4722</v>
      </c>
      <c r="P6" s="43"/>
      <c r="Q6" s="36" t="s">
        <v>136</v>
      </c>
      <c r="S6" s="35" t="s">
        <v>137</v>
      </c>
      <c r="T6" s="43" t="s">
        <v>138</v>
      </c>
      <c r="U6" s="36" t="s">
        <v>139</v>
      </c>
      <c r="W6" s="39" t="s">
        <v>140</v>
      </c>
      <c r="Y6" s="39" t="s">
        <v>141</v>
      </c>
      <c r="AA6" s="42" t="s">
        <v>142</v>
      </c>
      <c r="AC6" s="42" t="s">
        <v>143</v>
      </c>
      <c r="AE6" s="51" t="s">
        <v>144</v>
      </c>
      <c r="AF6" s="52"/>
      <c r="AH6" s="57" t="s">
        <v>145</v>
      </c>
    </row>
    <row r="7" spans="2:34" ht="6" customHeight="1" thickBot="1">
      <c r="B7" s="25"/>
      <c r="C7" s="19"/>
      <c r="E7" s="25"/>
      <c r="F7" s="25"/>
      <c r="K7" s="25"/>
      <c r="L7" s="25"/>
      <c r="M7" s="25"/>
    </row>
    <row r="8" spans="2:34">
      <c r="B8" s="47" t="s">
        <v>146</v>
      </c>
      <c r="C8" s="48" t="s">
        <v>147</v>
      </c>
      <c r="E8" s="47" t="s">
        <v>148</v>
      </c>
      <c r="F8" s="48" t="s">
        <v>149</v>
      </c>
      <c r="H8" s="47" t="s">
        <v>150</v>
      </c>
      <c r="I8" s="48" t="s">
        <v>151</v>
      </c>
      <c r="K8" s="23" t="s">
        <v>152</v>
      </c>
      <c r="L8" s="19" t="s">
        <v>153</v>
      </c>
      <c r="M8" s="24" t="s">
        <v>154</v>
      </c>
      <c r="O8" s="529" t="s">
        <v>4999</v>
      </c>
      <c r="P8" s="513" t="s">
        <v>122</v>
      </c>
      <c r="Q8" s="34"/>
      <c r="S8" s="530" t="s">
        <v>4945</v>
      </c>
      <c r="T8" s="513" t="s">
        <v>338</v>
      </c>
      <c r="U8" s="34"/>
      <c r="W8" s="40" t="s">
        <v>4747</v>
      </c>
      <c r="Y8" s="32" t="s">
        <v>157</v>
      </c>
      <c r="AA8" s="40" t="s">
        <v>158</v>
      </c>
      <c r="AC8" s="40" t="s">
        <v>159</v>
      </c>
      <c r="AE8" s="250">
        <v>40765</v>
      </c>
      <c r="AF8" s="248" t="s">
        <v>160</v>
      </c>
      <c r="AH8" s="58" t="s">
        <v>161</v>
      </c>
    </row>
    <row r="9" spans="2:34">
      <c r="B9" s="55" t="s">
        <v>162</v>
      </c>
      <c r="C9" s="54" t="s">
        <v>163</v>
      </c>
      <c r="E9" s="55" t="s">
        <v>164</v>
      </c>
      <c r="F9" s="54" t="s">
        <v>165</v>
      </c>
      <c r="H9" s="55" t="s">
        <v>166</v>
      </c>
      <c r="I9" s="54" t="s">
        <v>167</v>
      </c>
      <c r="K9" s="23" t="s">
        <v>168</v>
      </c>
      <c r="L9" s="19" t="s">
        <v>169</v>
      </c>
      <c r="M9" s="24" t="s">
        <v>170</v>
      </c>
      <c r="O9" s="514" t="s">
        <v>4918</v>
      </c>
      <c r="P9" s="515" t="s">
        <v>171</v>
      </c>
      <c r="Q9" s="24"/>
      <c r="S9" s="524" t="s">
        <v>4940</v>
      </c>
      <c r="T9" s="515" t="s">
        <v>432</v>
      </c>
      <c r="U9" s="24"/>
      <c r="W9" s="560" t="s">
        <v>5140</v>
      </c>
      <c r="Y9" s="22" t="s">
        <v>173</v>
      </c>
      <c r="AA9" s="21" t="s">
        <v>174</v>
      </c>
      <c r="AC9" s="21" t="s">
        <v>175</v>
      </c>
      <c r="AE9" s="250">
        <v>40765</v>
      </c>
      <c r="AF9" s="248" t="s">
        <v>176</v>
      </c>
      <c r="AH9" s="19"/>
    </row>
    <row r="10" spans="2:34" ht="30">
      <c r="B10" s="55" t="s">
        <v>177</v>
      </c>
      <c r="C10" s="54" t="s">
        <v>178</v>
      </c>
      <c r="E10" s="55" t="s">
        <v>179</v>
      </c>
      <c r="F10" s="54" t="s">
        <v>180</v>
      </c>
      <c r="H10" s="55" t="s">
        <v>181</v>
      </c>
      <c r="I10" s="54" t="s">
        <v>182</v>
      </c>
      <c r="K10" s="23" t="s">
        <v>183</v>
      </c>
      <c r="L10" s="19" t="s">
        <v>184</v>
      </c>
      <c r="M10" s="24" t="s">
        <v>185</v>
      </c>
      <c r="O10" s="514" t="s">
        <v>4932</v>
      </c>
      <c r="P10" s="515" t="s">
        <v>265</v>
      </c>
      <c r="Q10" s="24"/>
      <c r="S10" s="526" t="s">
        <v>4734</v>
      </c>
      <c r="T10" s="515" t="s">
        <v>290</v>
      </c>
      <c r="U10" s="24"/>
      <c r="W10" s="21" t="s">
        <v>172</v>
      </c>
      <c r="AA10" s="21" t="s">
        <v>4744</v>
      </c>
      <c r="AC10" s="22" t="s">
        <v>189</v>
      </c>
      <c r="AE10" s="250">
        <v>40765</v>
      </c>
      <c r="AF10" s="248" t="s">
        <v>190</v>
      </c>
      <c r="AH10" s="19"/>
    </row>
    <row r="11" spans="2:34">
      <c r="B11" s="55" t="s">
        <v>191</v>
      </c>
      <c r="C11" s="54" t="s">
        <v>192</v>
      </c>
      <c r="E11" s="55" t="s">
        <v>193</v>
      </c>
      <c r="F11" s="54" t="s">
        <v>194</v>
      </c>
      <c r="H11" s="55" t="s">
        <v>195</v>
      </c>
      <c r="I11" s="54" t="s">
        <v>196</v>
      </c>
      <c r="K11" s="23" t="s">
        <v>197</v>
      </c>
      <c r="L11" s="19" t="s">
        <v>198</v>
      </c>
      <c r="M11" s="24" t="s">
        <v>199</v>
      </c>
      <c r="O11" s="514" t="s">
        <v>4919</v>
      </c>
      <c r="P11" s="515" t="s">
        <v>301</v>
      </c>
      <c r="Q11" s="24"/>
      <c r="S11" s="525" t="s">
        <v>4739</v>
      </c>
      <c r="T11" s="515" t="s">
        <v>386</v>
      </c>
      <c r="U11" s="24"/>
      <c r="W11" s="21" t="s">
        <v>188</v>
      </c>
      <c r="AA11" s="22" t="s">
        <v>4745</v>
      </c>
      <c r="AE11" s="250">
        <v>40765</v>
      </c>
      <c r="AF11" s="248" t="s">
        <v>203</v>
      </c>
      <c r="AH11" s="19"/>
    </row>
    <row r="12" spans="2:34">
      <c r="B12" s="55" t="s">
        <v>204</v>
      </c>
      <c r="C12" s="54" t="s">
        <v>205</v>
      </c>
      <c r="E12" s="55" t="s">
        <v>206</v>
      </c>
      <c r="F12" s="54" t="s">
        <v>207</v>
      </c>
      <c r="H12" s="55" t="s">
        <v>208</v>
      </c>
      <c r="I12" s="54" t="s">
        <v>209</v>
      </c>
      <c r="K12" s="23" t="s">
        <v>210</v>
      </c>
      <c r="L12" s="19" t="s">
        <v>211</v>
      </c>
      <c r="M12" s="24" t="s">
        <v>212</v>
      </c>
      <c r="O12" s="514" t="s">
        <v>4920</v>
      </c>
      <c r="P12" s="515" t="s">
        <v>213</v>
      </c>
      <c r="Q12" s="24"/>
      <c r="S12" s="524" t="s">
        <v>4953</v>
      </c>
      <c r="T12" s="515" t="s">
        <v>421</v>
      </c>
      <c r="U12" s="24"/>
      <c r="W12" s="41" t="s">
        <v>202</v>
      </c>
      <c r="AE12" s="250">
        <v>40766</v>
      </c>
      <c r="AF12" s="248" t="s">
        <v>216</v>
      </c>
      <c r="AH12" s="19"/>
    </row>
    <row r="13" spans="2:34">
      <c r="B13" s="55" t="s">
        <v>217</v>
      </c>
      <c r="C13" s="54" t="s">
        <v>218</v>
      </c>
      <c r="E13" s="55" t="s">
        <v>219</v>
      </c>
      <c r="F13" s="54" t="s">
        <v>220</v>
      </c>
      <c r="H13" s="55" t="s">
        <v>221</v>
      </c>
      <c r="I13" s="54" t="s">
        <v>222</v>
      </c>
      <c r="K13" s="23" t="s">
        <v>223</v>
      </c>
      <c r="L13" s="19" t="s">
        <v>224</v>
      </c>
      <c r="M13" s="24" t="s">
        <v>225</v>
      </c>
      <c r="O13" s="516" t="s">
        <v>4723</v>
      </c>
      <c r="P13" s="515" t="s">
        <v>337</v>
      </c>
      <c r="Q13" s="24"/>
      <c r="S13" s="524" t="s">
        <v>4957</v>
      </c>
      <c r="T13" s="515" t="s">
        <v>374</v>
      </c>
      <c r="U13" s="24"/>
      <c r="W13" s="41" t="s">
        <v>215</v>
      </c>
      <c r="AE13" s="250">
        <v>40766</v>
      </c>
      <c r="AF13" s="248" t="s">
        <v>229</v>
      </c>
      <c r="AH13" s="19"/>
    </row>
    <row r="14" spans="2:34">
      <c r="B14" s="55" t="s">
        <v>230</v>
      </c>
      <c r="C14" s="54" t="s">
        <v>231</v>
      </c>
      <c r="E14" s="55" t="s">
        <v>232</v>
      </c>
      <c r="F14" s="54" t="s">
        <v>233</v>
      </c>
      <c r="H14" s="55" t="s">
        <v>234</v>
      </c>
      <c r="I14" s="54" t="s">
        <v>235</v>
      </c>
      <c r="K14" s="23" t="s">
        <v>236</v>
      </c>
      <c r="L14" s="19" t="s">
        <v>237</v>
      </c>
      <c r="M14" s="24" t="s">
        <v>238</v>
      </c>
      <c r="O14" s="514" t="s">
        <v>4925</v>
      </c>
      <c r="P14" s="515" t="s">
        <v>361</v>
      </c>
      <c r="Q14" s="24"/>
      <c r="S14" s="525" t="s">
        <v>4742</v>
      </c>
      <c r="T14" s="515" t="s">
        <v>201</v>
      </c>
      <c r="U14" s="24"/>
      <c r="W14" s="41" t="s">
        <v>228</v>
      </c>
      <c r="AE14" s="250">
        <v>40766</v>
      </c>
      <c r="AF14" s="248" t="s">
        <v>242</v>
      </c>
      <c r="AH14" s="19"/>
    </row>
    <row r="15" spans="2:34">
      <c r="B15" s="55" t="s">
        <v>243</v>
      </c>
      <c r="C15" s="54" t="s">
        <v>244</v>
      </c>
      <c r="E15" s="55" t="s">
        <v>245</v>
      </c>
      <c r="F15" s="54" t="s">
        <v>246</v>
      </c>
      <c r="H15" s="55" t="s">
        <v>247</v>
      </c>
      <c r="I15" s="54" t="s">
        <v>248</v>
      </c>
      <c r="K15" s="23" t="s">
        <v>249</v>
      </c>
      <c r="L15" s="19" t="s">
        <v>250</v>
      </c>
      <c r="M15" s="24" t="s">
        <v>251</v>
      </c>
      <c r="O15" s="516" t="s">
        <v>4997</v>
      </c>
      <c r="P15" s="515" t="s">
        <v>442</v>
      </c>
      <c r="Q15" s="24"/>
      <c r="S15" s="524" t="s">
        <v>4937</v>
      </c>
      <c r="T15" s="515" t="s">
        <v>497</v>
      </c>
      <c r="U15" s="24"/>
      <c r="W15" s="41" t="s">
        <v>241</v>
      </c>
      <c r="AE15" s="250">
        <v>40780</v>
      </c>
      <c r="AF15" s="248" t="s">
        <v>255</v>
      </c>
      <c r="AH15" s="19"/>
    </row>
    <row r="16" spans="2:34">
      <c r="B16" s="55" t="s">
        <v>256</v>
      </c>
      <c r="C16" s="54" t="s">
        <v>257</v>
      </c>
      <c r="E16" s="55" t="s">
        <v>258</v>
      </c>
      <c r="F16" s="54" t="s">
        <v>259</v>
      </c>
      <c r="H16" s="23" t="s">
        <v>260</v>
      </c>
      <c r="I16" s="24" t="s">
        <v>261</v>
      </c>
      <c r="K16" s="23" t="s">
        <v>262</v>
      </c>
      <c r="L16" s="19" t="s">
        <v>263</v>
      </c>
      <c r="M16" s="24" t="s">
        <v>264</v>
      </c>
      <c r="O16" s="516" t="s">
        <v>4724</v>
      </c>
      <c r="P16" s="515" t="s">
        <v>529</v>
      </c>
      <c r="Q16" s="24"/>
      <c r="S16" s="525" t="s">
        <v>4743</v>
      </c>
      <c r="T16" s="515" t="s">
        <v>486</v>
      </c>
      <c r="U16" s="24"/>
      <c r="W16" s="41" t="s">
        <v>254</v>
      </c>
      <c r="AE16" s="250">
        <v>40780</v>
      </c>
      <c r="AF16" s="248" t="s">
        <v>267</v>
      </c>
      <c r="AH16" s="19"/>
    </row>
    <row r="17" spans="2:34" ht="30">
      <c r="B17" s="55" t="s">
        <v>268</v>
      </c>
      <c r="C17" s="54" t="s">
        <v>269</v>
      </c>
      <c r="E17" s="55" t="s">
        <v>270</v>
      </c>
      <c r="F17" s="54" t="s">
        <v>271</v>
      </c>
      <c r="H17" s="23" t="s">
        <v>272</v>
      </c>
      <c r="I17" s="24" t="s">
        <v>273</v>
      </c>
      <c r="K17" s="23" t="s">
        <v>274</v>
      </c>
      <c r="L17" s="19" t="s">
        <v>275</v>
      </c>
      <c r="M17" s="24" t="s">
        <v>276</v>
      </c>
      <c r="O17" s="514" t="s">
        <v>4936</v>
      </c>
      <c r="P17" s="515" t="s">
        <v>226</v>
      </c>
      <c r="Q17" s="24"/>
      <c r="S17" s="525" t="s">
        <v>4740</v>
      </c>
      <c r="T17" s="515" t="s">
        <v>398</v>
      </c>
      <c r="U17" s="24"/>
      <c r="W17" s="53" t="s">
        <v>4748</v>
      </c>
      <c r="AE17" s="250">
        <v>41036</v>
      </c>
      <c r="AF17" s="248" t="s">
        <v>4746</v>
      </c>
      <c r="AH17" s="19"/>
    </row>
    <row r="18" spans="2:34" ht="45">
      <c r="B18" s="55" t="s">
        <v>280</v>
      </c>
      <c r="C18" s="54" t="s">
        <v>281</v>
      </c>
      <c r="E18" s="55" t="s">
        <v>282</v>
      </c>
      <c r="F18" s="54" t="s">
        <v>283</v>
      </c>
      <c r="H18" s="55" t="s">
        <v>284</v>
      </c>
      <c r="I18" s="54" t="s">
        <v>285</v>
      </c>
      <c r="K18" s="23" t="s">
        <v>286</v>
      </c>
      <c r="L18" s="19" t="s">
        <v>287</v>
      </c>
      <c r="M18" s="24" t="s">
        <v>288</v>
      </c>
      <c r="O18" s="514" t="s">
        <v>4927</v>
      </c>
      <c r="P18" s="515" t="s">
        <v>252</v>
      </c>
      <c r="Q18" s="24"/>
      <c r="S18" s="524" t="s">
        <v>4958</v>
      </c>
      <c r="T18" s="515" t="s">
        <v>302</v>
      </c>
      <c r="U18" s="24"/>
      <c r="W18" s="41" t="s">
        <v>279</v>
      </c>
      <c r="AE18" s="250">
        <v>41038</v>
      </c>
      <c r="AF18" s="248" t="s">
        <v>4749</v>
      </c>
      <c r="AH18" s="19"/>
    </row>
    <row r="19" spans="2:34" ht="30">
      <c r="B19" s="55" t="s">
        <v>292</v>
      </c>
      <c r="C19" s="54" t="s">
        <v>293</v>
      </c>
      <c r="E19" s="55" t="s">
        <v>294</v>
      </c>
      <c r="F19" s="54" t="s">
        <v>295</v>
      </c>
      <c r="H19" s="55" t="s">
        <v>296</v>
      </c>
      <c r="I19" s="54" t="s">
        <v>297</v>
      </c>
      <c r="K19" s="23" t="s">
        <v>298</v>
      </c>
      <c r="L19" s="19" t="s">
        <v>299</v>
      </c>
      <c r="M19" s="24" t="s">
        <v>300</v>
      </c>
      <c r="O19" s="517" t="s">
        <v>4921</v>
      </c>
      <c r="P19" s="515" t="s">
        <v>373</v>
      </c>
      <c r="Q19" s="24"/>
      <c r="S19" s="524" t="s">
        <v>4938</v>
      </c>
      <c r="T19" s="515" t="s">
        <v>156</v>
      </c>
      <c r="U19" s="24"/>
      <c r="W19" s="41" t="s">
        <v>291</v>
      </c>
      <c r="AE19" s="250">
        <v>41039</v>
      </c>
      <c r="AF19" s="248" t="s">
        <v>4751</v>
      </c>
      <c r="AH19" s="19"/>
    </row>
    <row r="20" spans="2:34" ht="27" customHeight="1">
      <c r="B20" s="55" t="s">
        <v>304</v>
      </c>
      <c r="C20" s="54" t="s">
        <v>305</v>
      </c>
      <c r="E20" s="55" t="s">
        <v>306</v>
      </c>
      <c r="F20" s="54" t="s">
        <v>307</v>
      </c>
      <c r="H20" s="55" t="s">
        <v>308</v>
      </c>
      <c r="I20" s="54" t="s">
        <v>309</v>
      </c>
      <c r="K20" s="23" t="s">
        <v>310</v>
      </c>
      <c r="L20" s="26" t="s">
        <v>311</v>
      </c>
      <c r="M20" s="24" t="s">
        <v>312</v>
      </c>
      <c r="O20" s="514" t="s">
        <v>4922</v>
      </c>
      <c r="P20" s="515" t="s">
        <v>325</v>
      </c>
      <c r="Q20" s="24"/>
      <c r="S20" s="524" t="s">
        <v>4736</v>
      </c>
      <c r="T20" s="515" t="s">
        <v>508</v>
      </c>
      <c r="U20" s="24"/>
      <c r="W20" s="41" t="s">
        <v>303</v>
      </c>
      <c r="AE20" s="250">
        <v>41039</v>
      </c>
      <c r="AF20" s="248" t="s">
        <v>4752</v>
      </c>
      <c r="AH20" s="19"/>
    </row>
    <row r="21" spans="2:34">
      <c r="B21" s="55" t="s">
        <v>316</v>
      </c>
      <c r="C21" s="54" t="s">
        <v>317</v>
      </c>
      <c r="E21" s="55" t="s">
        <v>318</v>
      </c>
      <c r="F21" s="54" t="s">
        <v>319</v>
      </c>
      <c r="H21" s="55" t="s">
        <v>320</v>
      </c>
      <c r="I21" s="54" t="s">
        <v>321</v>
      </c>
      <c r="K21" s="23" t="s">
        <v>322</v>
      </c>
      <c r="L21" s="19" t="s">
        <v>323</v>
      </c>
      <c r="M21" s="24" t="s">
        <v>324</v>
      </c>
      <c r="O21" s="514" t="s">
        <v>4928</v>
      </c>
      <c r="P21" s="515" t="s">
        <v>507</v>
      </c>
      <c r="Q21" s="24"/>
      <c r="S21" s="523" t="s">
        <v>574</v>
      </c>
      <c r="T21" s="515" t="s">
        <v>454</v>
      </c>
      <c r="U21" s="24"/>
      <c r="W21" s="41" t="s">
        <v>315</v>
      </c>
      <c r="AE21" s="250">
        <v>41039</v>
      </c>
      <c r="AF21" s="248" t="s">
        <v>4753</v>
      </c>
      <c r="AH21" s="19"/>
    </row>
    <row r="22" spans="2:34">
      <c r="B22" s="55" t="s">
        <v>328</v>
      </c>
      <c r="C22" s="54" t="s">
        <v>329</v>
      </c>
      <c r="E22" s="55" t="s">
        <v>330</v>
      </c>
      <c r="F22" s="54" t="s">
        <v>331</v>
      </c>
      <c r="H22" s="55" t="s">
        <v>332</v>
      </c>
      <c r="I22" s="54" t="s">
        <v>333</v>
      </c>
      <c r="K22" s="23" t="s">
        <v>334</v>
      </c>
      <c r="L22" s="19" t="s">
        <v>335</v>
      </c>
      <c r="M22" s="24" t="s">
        <v>336</v>
      </c>
      <c r="O22" s="516" t="s">
        <v>4725</v>
      </c>
      <c r="P22" s="515" t="s">
        <v>289</v>
      </c>
      <c r="Q22" s="24"/>
      <c r="S22" s="524" t="s">
        <v>4939</v>
      </c>
      <c r="T22" s="515" t="s">
        <v>227</v>
      </c>
      <c r="U22" s="24"/>
      <c r="W22" s="41" t="s">
        <v>327</v>
      </c>
      <c r="AE22" s="250">
        <v>41039</v>
      </c>
      <c r="AF22" s="248" t="s">
        <v>4754</v>
      </c>
      <c r="AH22" s="19"/>
    </row>
    <row r="23" spans="2:34">
      <c r="B23" s="55" t="s">
        <v>340</v>
      </c>
      <c r="C23" s="54" t="s">
        <v>341</v>
      </c>
      <c r="E23" s="55" t="s">
        <v>342</v>
      </c>
      <c r="F23" s="54" t="s">
        <v>343</v>
      </c>
      <c r="H23" s="55" t="s">
        <v>344</v>
      </c>
      <c r="I23" s="54" t="s">
        <v>345</v>
      </c>
      <c r="K23" s="23" t="s">
        <v>346</v>
      </c>
      <c r="L23" s="19" t="s">
        <v>347</v>
      </c>
      <c r="M23" s="24" t="s">
        <v>348</v>
      </c>
      <c r="O23" s="516" t="s">
        <v>5005</v>
      </c>
      <c r="P23" s="515" t="s">
        <v>200</v>
      </c>
      <c r="Q23" s="24"/>
      <c r="S23" s="525" t="s">
        <v>4737</v>
      </c>
      <c r="T23" s="515" t="s">
        <v>530</v>
      </c>
      <c r="U23" s="24"/>
      <c r="W23" s="41" t="s">
        <v>339</v>
      </c>
      <c r="AE23" s="250">
        <v>41039</v>
      </c>
      <c r="AF23" s="247" t="s">
        <v>4755</v>
      </c>
      <c r="AH23" s="19"/>
    </row>
    <row r="24" spans="2:34" ht="30">
      <c r="B24" s="55" t="s">
        <v>352</v>
      </c>
      <c r="C24" s="54" t="s">
        <v>353</v>
      </c>
      <c r="E24" s="55" t="s">
        <v>354</v>
      </c>
      <c r="F24" s="54" t="s">
        <v>355</v>
      </c>
      <c r="H24" s="55" t="s">
        <v>356</v>
      </c>
      <c r="I24" s="54" t="s">
        <v>357</v>
      </c>
      <c r="K24" s="23" t="s">
        <v>358</v>
      </c>
      <c r="L24" s="19" t="s">
        <v>359</v>
      </c>
      <c r="M24" s="24" t="s">
        <v>360</v>
      </c>
      <c r="O24" s="514" t="s">
        <v>4924</v>
      </c>
      <c r="P24" s="515" t="s">
        <v>496</v>
      </c>
      <c r="Q24" s="24"/>
      <c r="S24" s="523" t="s">
        <v>4738</v>
      </c>
      <c r="T24" s="531"/>
      <c r="U24" s="24"/>
      <c r="W24" s="41" t="s">
        <v>351</v>
      </c>
      <c r="AE24" s="250">
        <v>41043</v>
      </c>
      <c r="AF24" s="248" t="s">
        <v>4756</v>
      </c>
      <c r="AH24" s="19"/>
    </row>
    <row r="25" spans="2:34">
      <c r="B25" s="55" t="s">
        <v>364</v>
      </c>
      <c r="C25" s="54" t="s">
        <v>365</v>
      </c>
      <c r="E25" s="55" t="s">
        <v>366</v>
      </c>
      <c r="F25" s="54" t="s">
        <v>367</v>
      </c>
      <c r="H25" s="55" t="s">
        <v>368</v>
      </c>
      <c r="I25" s="54" t="s">
        <v>369</v>
      </c>
      <c r="K25" s="23" t="s">
        <v>370</v>
      </c>
      <c r="L25" s="19" t="s">
        <v>371</v>
      </c>
      <c r="M25" s="24" t="s">
        <v>372</v>
      </c>
      <c r="O25" s="520" t="s">
        <v>5011</v>
      </c>
      <c r="P25" s="515" t="s">
        <v>431</v>
      </c>
      <c r="Q25" s="24"/>
      <c r="S25" s="524" t="s">
        <v>4944</v>
      </c>
      <c r="T25" s="515" t="s">
        <v>278</v>
      </c>
      <c r="U25" s="24"/>
      <c r="W25" s="41" t="s">
        <v>363</v>
      </c>
      <c r="AE25" s="250">
        <v>41043</v>
      </c>
      <c r="AF25" s="248" t="s">
        <v>4757</v>
      </c>
      <c r="AH25" s="19"/>
    </row>
    <row r="26" spans="2:34">
      <c r="B26" s="55" t="s">
        <v>376</v>
      </c>
      <c r="C26" s="54" t="s">
        <v>377</v>
      </c>
      <c r="E26" s="55" t="s">
        <v>378</v>
      </c>
      <c r="F26" s="54" t="s">
        <v>379</v>
      </c>
      <c r="H26" s="55" t="s">
        <v>380</v>
      </c>
      <c r="I26" s="54" t="s">
        <v>381</v>
      </c>
      <c r="K26" s="23" t="s">
        <v>382</v>
      </c>
      <c r="L26" s="19" t="s">
        <v>383</v>
      </c>
      <c r="M26" s="24" t="s">
        <v>384</v>
      </c>
      <c r="O26" s="518" t="s">
        <v>5001</v>
      </c>
      <c r="P26" s="515" t="s">
        <v>583</v>
      </c>
      <c r="Q26" s="24"/>
      <c r="S26" s="524" t="s">
        <v>4943</v>
      </c>
      <c r="T26" s="515" t="s">
        <v>266</v>
      </c>
      <c r="U26" s="24"/>
      <c r="W26" s="41" t="s">
        <v>375</v>
      </c>
      <c r="AE26" s="250">
        <v>41043</v>
      </c>
      <c r="AF26" s="247" t="s">
        <v>4759</v>
      </c>
      <c r="AH26" s="19"/>
    </row>
    <row r="27" spans="2:34" ht="30">
      <c r="B27" s="55" t="s">
        <v>388</v>
      </c>
      <c r="C27" s="54" t="s">
        <v>389</v>
      </c>
      <c r="E27" s="55" t="s">
        <v>390</v>
      </c>
      <c r="F27" s="54" t="s">
        <v>391</v>
      </c>
      <c r="H27" s="55" t="s">
        <v>392</v>
      </c>
      <c r="I27" s="54" t="s">
        <v>393</v>
      </c>
      <c r="K27" s="23" t="s">
        <v>394</v>
      </c>
      <c r="L27" s="19" t="s">
        <v>395</v>
      </c>
      <c r="M27" s="24" t="s">
        <v>396</v>
      </c>
      <c r="O27" s="519" t="s">
        <v>4726</v>
      </c>
      <c r="P27" s="515" t="s">
        <v>277</v>
      </c>
      <c r="Q27" s="24"/>
      <c r="S27" s="524" t="s">
        <v>4946</v>
      </c>
      <c r="T27" s="515" t="s">
        <v>362</v>
      </c>
      <c r="U27" s="24"/>
      <c r="W27" s="41" t="s">
        <v>387</v>
      </c>
      <c r="AE27" s="1040">
        <v>41072</v>
      </c>
      <c r="AF27" s="248" t="s">
        <v>4780</v>
      </c>
      <c r="AH27" s="19"/>
    </row>
    <row r="28" spans="2:34" ht="30">
      <c r="B28" s="55" t="s">
        <v>400</v>
      </c>
      <c r="C28" s="54" t="s">
        <v>401</v>
      </c>
      <c r="E28" s="55" t="s">
        <v>402</v>
      </c>
      <c r="F28" s="54" t="s">
        <v>403</v>
      </c>
      <c r="H28" s="55" t="s">
        <v>404</v>
      </c>
      <c r="I28" s="54" t="s">
        <v>405</v>
      </c>
      <c r="K28" s="23" t="s">
        <v>406</v>
      </c>
      <c r="L28" s="19" t="s">
        <v>407</v>
      </c>
      <c r="M28" s="24" t="s">
        <v>408</v>
      </c>
      <c r="O28" s="516" t="s">
        <v>4996</v>
      </c>
      <c r="P28" s="515" t="s">
        <v>122</v>
      </c>
      <c r="Q28" s="24"/>
      <c r="S28" s="524" t="s">
        <v>4941</v>
      </c>
      <c r="T28" s="515" t="s">
        <v>240</v>
      </c>
      <c r="U28" s="24"/>
      <c r="W28" s="46" t="s">
        <v>399</v>
      </c>
      <c r="AE28" s="1040"/>
      <c r="AF28" s="248" t="s">
        <v>4781</v>
      </c>
      <c r="AH28" s="19"/>
    </row>
    <row r="29" spans="2:34" ht="30">
      <c r="B29" s="55" t="s">
        <v>411</v>
      </c>
      <c r="C29" s="54" t="s">
        <v>412</v>
      </c>
      <c r="E29" s="55" t="s">
        <v>413</v>
      </c>
      <c r="F29" s="54" t="s">
        <v>414</v>
      </c>
      <c r="H29" s="55" t="s">
        <v>415</v>
      </c>
      <c r="I29" s="54" t="s">
        <v>416</v>
      </c>
      <c r="K29" s="23" t="s">
        <v>417</v>
      </c>
      <c r="L29" s="19" t="s">
        <v>418</v>
      </c>
      <c r="M29" s="24" t="s">
        <v>419</v>
      </c>
      <c r="O29" s="519" t="s">
        <v>4995</v>
      </c>
      <c r="P29" s="515" t="s">
        <v>186</v>
      </c>
      <c r="Q29" s="24"/>
      <c r="S29" s="524" t="s">
        <v>4947</v>
      </c>
      <c r="T29" s="515" t="s">
        <v>350</v>
      </c>
      <c r="U29" s="24"/>
      <c r="AE29" s="1040"/>
      <c r="AF29" s="249" t="s">
        <v>4782</v>
      </c>
      <c r="AH29" s="19"/>
    </row>
    <row r="30" spans="2:34" ht="30">
      <c r="B30" s="55" t="s">
        <v>422</v>
      </c>
      <c r="C30" s="54" t="s">
        <v>423</v>
      </c>
      <c r="E30" s="55" t="s">
        <v>424</v>
      </c>
      <c r="F30" s="54" t="s">
        <v>425</v>
      </c>
      <c r="H30" s="55" t="s">
        <v>426</v>
      </c>
      <c r="I30" s="54" t="s">
        <v>427</v>
      </c>
      <c r="K30" s="23" t="s">
        <v>428</v>
      </c>
      <c r="L30" s="19" t="s">
        <v>429</v>
      </c>
      <c r="M30" s="24" t="s">
        <v>430</v>
      </c>
      <c r="O30" s="521" t="s">
        <v>4727</v>
      </c>
      <c r="P30" s="515" t="s">
        <v>575</v>
      </c>
      <c r="Q30" s="24"/>
      <c r="S30" s="523" t="s">
        <v>4998</v>
      </c>
      <c r="T30" s="515" t="s">
        <v>410</v>
      </c>
      <c r="U30" s="24"/>
      <c r="AE30" s="1040">
        <v>41096</v>
      </c>
      <c r="AF30" s="256" t="s">
        <v>4785</v>
      </c>
      <c r="AH30" s="19"/>
    </row>
    <row r="31" spans="2:34" ht="15" customHeight="1">
      <c r="B31" s="55" t="s">
        <v>433</v>
      </c>
      <c r="C31" s="54" t="s">
        <v>434</v>
      </c>
      <c r="E31" s="55" t="s">
        <v>435</v>
      </c>
      <c r="F31" s="54" t="s">
        <v>436</v>
      </c>
      <c r="H31" s="55" t="s">
        <v>437</v>
      </c>
      <c r="I31" s="54" t="s">
        <v>438</v>
      </c>
      <c r="K31" s="23" t="s">
        <v>439</v>
      </c>
      <c r="L31" s="19" t="s">
        <v>440</v>
      </c>
      <c r="M31" s="24" t="s">
        <v>441</v>
      </c>
      <c r="O31" s="522" t="s">
        <v>5010</v>
      </c>
      <c r="P31" s="515" t="s">
        <v>409</v>
      </c>
      <c r="Q31" s="37"/>
      <c r="S31" s="524" t="s">
        <v>4954</v>
      </c>
      <c r="T31" s="515" t="s">
        <v>326</v>
      </c>
      <c r="U31" s="24"/>
      <c r="AE31" s="1040"/>
      <c r="AF31" s="256" t="s">
        <v>4786</v>
      </c>
      <c r="AH31" s="19"/>
    </row>
    <row r="32" spans="2:34">
      <c r="B32" s="55" t="s">
        <v>444</v>
      </c>
      <c r="C32" s="54" t="s">
        <v>445</v>
      </c>
      <c r="E32" s="55" t="s">
        <v>446</v>
      </c>
      <c r="F32" s="54" t="s">
        <v>447</v>
      </c>
      <c r="H32" s="55" t="s">
        <v>448</v>
      </c>
      <c r="I32" s="54" t="s">
        <v>449</v>
      </c>
      <c r="K32" s="23" t="s">
        <v>450</v>
      </c>
      <c r="L32" s="19" t="s">
        <v>451</v>
      </c>
      <c r="M32" s="24" t="s">
        <v>452</v>
      </c>
      <c r="O32" s="523" t="s">
        <v>5004</v>
      </c>
      <c r="P32" s="515" t="s">
        <v>464</v>
      </c>
      <c r="Q32" s="24"/>
      <c r="S32" s="524" t="s">
        <v>4956</v>
      </c>
      <c r="T32" s="515" t="s">
        <v>443</v>
      </c>
      <c r="U32" s="24"/>
      <c r="AE32" s="1040"/>
      <c r="AF32" s="256" t="s">
        <v>4787</v>
      </c>
      <c r="AH32" s="19"/>
    </row>
    <row r="33" spans="2:34" ht="30">
      <c r="B33" s="55" t="s">
        <v>455</v>
      </c>
      <c r="C33" s="54" t="s">
        <v>456</v>
      </c>
      <c r="E33" s="55" t="s">
        <v>457</v>
      </c>
      <c r="F33" s="54" t="s">
        <v>458</v>
      </c>
      <c r="H33" s="55" t="s">
        <v>459</v>
      </c>
      <c r="I33" s="54" t="s">
        <v>460</v>
      </c>
      <c r="K33" s="23" t="s">
        <v>461</v>
      </c>
      <c r="L33" s="19" t="s">
        <v>462</v>
      </c>
      <c r="M33" s="24" t="s">
        <v>463</v>
      </c>
      <c r="O33" s="524" t="s">
        <v>4923</v>
      </c>
      <c r="P33" s="515" t="s">
        <v>420</v>
      </c>
      <c r="Q33" s="196"/>
      <c r="S33" s="524" t="s">
        <v>4951</v>
      </c>
      <c r="T33" s="515" t="s">
        <v>550</v>
      </c>
      <c r="U33" s="24"/>
      <c r="AE33" s="1040"/>
      <c r="AF33" s="255" t="s">
        <v>4798</v>
      </c>
      <c r="AH33" s="19"/>
    </row>
    <row r="34" spans="2:34">
      <c r="B34" s="55" t="s">
        <v>466</v>
      </c>
      <c r="C34" s="54" t="s">
        <v>467</v>
      </c>
      <c r="E34" s="55" t="s">
        <v>468</v>
      </c>
      <c r="F34" s="54" t="s">
        <v>469</v>
      </c>
      <c r="H34" s="55" t="s">
        <v>470</v>
      </c>
      <c r="I34" s="54" t="s">
        <v>471</v>
      </c>
      <c r="K34" s="23" t="s">
        <v>472</v>
      </c>
      <c r="L34" s="19" t="s">
        <v>473</v>
      </c>
      <c r="M34" s="24" t="s">
        <v>474</v>
      </c>
      <c r="O34" s="525" t="s">
        <v>4728</v>
      </c>
      <c r="P34" s="515" t="s">
        <v>122</v>
      </c>
      <c r="Q34" s="196"/>
      <c r="S34" s="524" t="s">
        <v>4952</v>
      </c>
      <c r="T34" s="515" t="s">
        <v>465</v>
      </c>
      <c r="U34" s="24"/>
      <c r="AE34" s="1040"/>
      <c r="AF34" s="255" t="s">
        <v>4788</v>
      </c>
      <c r="AH34" s="19"/>
    </row>
    <row r="35" spans="2:34" ht="30">
      <c r="B35" s="55" t="s">
        <v>476</v>
      </c>
      <c r="C35" s="54" t="s">
        <v>477</v>
      </c>
      <c r="E35" s="55" t="s">
        <v>478</v>
      </c>
      <c r="F35" s="54" t="s">
        <v>479</v>
      </c>
      <c r="H35" s="55" t="s">
        <v>480</v>
      </c>
      <c r="I35" s="54" t="s">
        <v>481</v>
      </c>
      <c r="K35" s="23" t="s">
        <v>482</v>
      </c>
      <c r="L35" s="19" t="s">
        <v>483</v>
      </c>
      <c r="M35" s="24" t="s">
        <v>484</v>
      </c>
      <c r="O35" s="524" t="s">
        <v>4926</v>
      </c>
      <c r="P35" s="515" t="s">
        <v>122</v>
      </c>
      <c r="Q35" s="24"/>
      <c r="S35" s="524" t="s">
        <v>4948</v>
      </c>
      <c r="T35" s="515" t="s">
        <v>314</v>
      </c>
      <c r="U35" s="24"/>
      <c r="AE35" s="1040"/>
      <c r="AF35" s="255" t="s">
        <v>4797</v>
      </c>
      <c r="AH35" s="19"/>
    </row>
    <row r="36" spans="2:34" ht="30">
      <c r="B36" s="55" t="s">
        <v>487</v>
      </c>
      <c r="C36" s="54" t="s">
        <v>488</v>
      </c>
      <c r="E36" s="55" t="s">
        <v>489</v>
      </c>
      <c r="F36" s="54" t="s">
        <v>490</v>
      </c>
      <c r="H36" s="55" t="s">
        <v>491</v>
      </c>
      <c r="I36" s="54" t="s">
        <v>492</v>
      </c>
      <c r="K36" s="23" t="s">
        <v>493</v>
      </c>
      <c r="L36" s="19" t="s">
        <v>494</v>
      </c>
      <c r="M36" s="24" t="s">
        <v>495</v>
      </c>
      <c r="O36" s="526" t="s">
        <v>4729</v>
      </c>
      <c r="P36" s="515" t="s">
        <v>313</v>
      </c>
      <c r="Q36" s="24"/>
      <c r="S36" s="532" t="s">
        <v>4735</v>
      </c>
      <c r="T36" s="515" t="s">
        <v>187</v>
      </c>
      <c r="U36" s="24"/>
      <c r="AE36" s="1040"/>
      <c r="AF36" s="255" t="s">
        <v>4789</v>
      </c>
      <c r="AH36" s="19"/>
    </row>
    <row r="37" spans="2:34">
      <c r="B37" s="55" t="s">
        <v>498</v>
      </c>
      <c r="C37" s="54" t="s">
        <v>499</v>
      </c>
      <c r="E37" s="55" t="s">
        <v>500</v>
      </c>
      <c r="F37" s="54" t="s">
        <v>501</v>
      </c>
      <c r="H37" s="55" t="s">
        <v>502</v>
      </c>
      <c r="I37" s="54" t="s">
        <v>503</v>
      </c>
      <c r="K37" s="23" t="s">
        <v>504</v>
      </c>
      <c r="L37" s="19" t="s">
        <v>505</v>
      </c>
      <c r="M37" s="24" t="s">
        <v>506</v>
      </c>
      <c r="O37" s="525" t="s">
        <v>4730</v>
      </c>
      <c r="P37" s="515" t="s">
        <v>397</v>
      </c>
      <c r="Q37" s="24"/>
      <c r="S37" s="524" t="s">
        <v>4942</v>
      </c>
      <c r="T37" s="515" t="s">
        <v>253</v>
      </c>
      <c r="U37" s="24"/>
      <c r="AE37" s="1040"/>
      <c r="AF37" s="255" t="s">
        <v>4790</v>
      </c>
      <c r="AH37" s="19"/>
    </row>
    <row r="38" spans="2:34" ht="45">
      <c r="B38" s="55" t="s">
        <v>509</v>
      </c>
      <c r="C38" s="54" t="s">
        <v>510</v>
      </c>
      <c r="E38" s="55" t="s">
        <v>511</v>
      </c>
      <c r="F38" s="54" t="s">
        <v>512</v>
      </c>
      <c r="H38" s="55" t="s">
        <v>513</v>
      </c>
      <c r="I38" s="54" t="s">
        <v>514</v>
      </c>
      <c r="K38" s="23" t="s">
        <v>515</v>
      </c>
      <c r="L38" s="19" t="s">
        <v>516</v>
      </c>
      <c r="M38" s="24" t="s">
        <v>517</v>
      </c>
      <c r="O38" s="524" t="s">
        <v>4930</v>
      </c>
      <c r="P38" s="515" t="s">
        <v>485</v>
      </c>
      <c r="Q38" s="24"/>
      <c r="S38" s="525" t="s">
        <v>4741</v>
      </c>
      <c r="T38" s="515" t="s">
        <v>475</v>
      </c>
      <c r="U38" s="24"/>
      <c r="AE38" s="1040"/>
      <c r="AF38" s="255" t="s">
        <v>4792</v>
      </c>
      <c r="AH38" s="19"/>
    </row>
    <row r="39" spans="2:34" ht="30">
      <c r="B39" s="55" t="s">
        <v>520</v>
      </c>
      <c r="C39" s="54" t="s">
        <v>521</v>
      </c>
      <c r="E39" s="55" t="s">
        <v>522</v>
      </c>
      <c r="F39" s="54" t="s">
        <v>523</v>
      </c>
      <c r="H39" s="55" t="s">
        <v>524</v>
      </c>
      <c r="I39" s="54" t="s">
        <v>525</v>
      </c>
      <c r="K39" s="23" t="s">
        <v>526</v>
      </c>
      <c r="L39" s="19" t="s">
        <v>527</v>
      </c>
      <c r="M39" s="24" t="s">
        <v>528</v>
      </c>
      <c r="O39" s="524" t="s">
        <v>4931</v>
      </c>
      <c r="P39" s="515" t="s">
        <v>518</v>
      </c>
      <c r="Q39" s="24"/>
      <c r="S39" s="524" t="s">
        <v>4955</v>
      </c>
      <c r="T39" s="515" t="s">
        <v>541</v>
      </c>
      <c r="U39" s="24"/>
      <c r="AE39" s="1040"/>
      <c r="AF39" s="255" t="s">
        <v>4791</v>
      </c>
      <c r="AH39" s="19"/>
    </row>
    <row r="40" spans="2:34" ht="30">
      <c r="B40" s="55" t="s">
        <v>531</v>
      </c>
      <c r="C40" s="54" t="s">
        <v>532</v>
      </c>
      <c r="E40" s="49" t="s">
        <v>533</v>
      </c>
      <c r="F40" s="56" t="s">
        <v>534</v>
      </c>
      <c r="H40" s="55" t="s">
        <v>535</v>
      </c>
      <c r="I40" s="54" t="s">
        <v>536</v>
      </c>
      <c r="K40" s="23" t="s">
        <v>537</v>
      </c>
      <c r="L40" s="19" t="s">
        <v>538</v>
      </c>
      <c r="M40" s="24" t="s">
        <v>539</v>
      </c>
      <c r="O40" s="523" t="s">
        <v>4731</v>
      </c>
      <c r="P40" s="515" t="s">
        <v>540</v>
      </c>
      <c r="Q40" s="24"/>
      <c r="S40" s="524" t="s">
        <v>4949</v>
      </c>
      <c r="T40" s="515" t="s">
        <v>214</v>
      </c>
      <c r="U40" s="18"/>
      <c r="AE40" s="1040"/>
      <c r="AF40" s="255" t="s">
        <v>4796</v>
      </c>
      <c r="AH40" s="19"/>
    </row>
    <row r="41" spans="2:34" ht="30.75" thickBot="1">
      <c r="B41" s="55" t="s">
        <v>542</v>
      </c>
      <c r="C41" s="54" t="s">
        <v>543</v>
      </c>
      <c r="H41" s="55" t="s">
        <v>544</v>
      </c>
      <c r="I41" s="54" t="s">
        <v>545</v>
      </c>
      <c r="K41" s="23" t="s">
        <v>546</v>
      </c>
      <c r="L41" s="19" t="s">
        <v>547</v>
      </c>
      <c r="M41" s="24" t="s">
        <v>548</v>
      </c>
      <c r="O41" s="524" t="s">
        <v>5006</v>
      </c>
      <c r="P41" s="515" t="s">
        <v>549</v>
      </c>
      <c r="Q41" s="24"/>
      <c r="S41" s="527" t="s">
        <v>4950</v>
      </c>
      <c r="T41" s="528" t="s">
        <v>519</v>
      </c>
      <c r="U41" s="19"/>
      <c r="AE41" s="1040"/>
      <c r="AF41" s="254" t="s">
        <v>4799</v>
      </c>
      <c r="AH41" s="19"/>
    </row>
    <row r="42" spans="2:34">
      <c r="B42" s="55" t="s">
        <v>551</v>
      </c>
      <c r="C42" s="54" t="s">
        <v>552</v>
      </c>
      <c r="H42" s="55" t="s">
        <v>553</v>
      </c>
      <c r="I42" s="54" t="s">
        <v>554</v>
      </c>
      <c r="K42" s="23" t="s">
        <v>555</v>
      </c>
      <c r="L42" s="19" t="s">
        <v>556</v>
      </c>
      <c r="M42" s="24" t="s">
        <v>557</v>
      </c>
      <c r="O42" s="525" t="s">
        <v>4732</v>
      </c>
      <c r="P42" s="515" t="s">
        <v>239</v>
      </c>
      <c r="Q42" s="24"/>
      <c r="S42" s="45"/>
      <c r="T42" s="19"/>
      <c r="U42" s="19"/>
      <c r="AH42" s="19"/>
    </row>
    <row r="43" spans="2:34">
      <c r="B43" s="55" t="s">
        <v>559</v>
      </c>
      <c r="C43" s="54" t="s">
        <v>560</v>
      </c>
      <c r="H43" s="55" t="s">
        <v>561</v>
      </c>
      <c r="I43" s="54" t="s">
        <v>562</v>
      </c>
      <c r="K43" s="23" t="s">
        <v>563</v>
      </c>
      <c r="L43" s="19" t="s">
        <v>564</v>
      </c>
      <c r="M43" s="24" t="s">
        <v>565</v>
      </c>
      <c r="O43" s="526" t="s">
        <v>4733</v>
      </c>
      <c r="P43" s="515" t="s">
        <v>155</v>
      </c>
      <c r="Q43" s="24"/>
      <c r="S43" s="286"/>
      <c r="AH43" s="19"/>
    </row>
    <row r="44" spans="2:34">
      <c r="B44" s="55" t="s">
        <v>567</v>
      </c>
      <c r="C44" s="54" t="s">
        <v>568</v>
      </c>
      <c r="H44" s="55" t="s">
        <v>569</v>
      </c>
      <c r="I44" s="54" t="s">
        <v>570</v>
      </c>
      <c r="K44" s="23" t="s">
        <v>571</v>
      </c>
      <c r="L44" s="19" t="s">
        <v>572</v>
      </c>
      <c r="M44" s="24" t="s">
        <v>573</v>
      </c>
      <c r="O44" s="524" t="s">
        <v>4933</v>
      </c>
      <c r="P44" s="515" t="s">
        <v>349</v>
      </c>
      <c r="Q44" s="24"/>
      <c r="S44" s="286"/>
      <c r="AH44" s="19"/>
    </row>
    <row r="45" spans="2:34">
      <c r="B45" s="55" t="s">
        <v>576</v>
      </c>
      <c r="C45" s="54" t="s">
        <v>577</v>
      </c>
      <c r="H45" s="55" t="s">
        <v>578</v>
      </c>
      <c r="I45" s="54" t="s">
        <v>579</v>
      </c>
      <c r="K45" s="23" t="s">
        <v>580</v>
      </c>
      <c r="L45" s="19" t="s">
        <v>581</v>
      </c>
      <c r="M45" s="24" t="s">
        <v>582</v>
      </c>
      <c r="O45" s="524" t="s">
        <v>4934</v>
      </c>
      <c r="P45" s="515" t="s">
        <v>385</v>
      </c>
      <c r="Q45" s="24"/>
      <c r="S45" s="286"/>
      <c r="AH45" s="19"/>
    </row>
    <row r="46" spans="2:34">
      <c r="B46" s="55" t="s">
        <v>584</v>
      </c>
      <c r="C46" s="54" t="s">
        <v>585</v>
      </c>
      <c r="H46" s="55" t="s">
        <v>586</v>
      </c>
      <c r="I46" s="54" t="s">
        <v>587</v>
      </c>
      <c r="K46" s="23" t="s">
        <v>588</v>
      </c>
      <c r="L46" s="19" t="s">
        <v>589</v>
      </c>
      <c r="M46" s="24" t="s">
        <v>590</v>
      </c>
      <c r="O46" s="524" t="s">
        <v>4929</v>
      </c>
      <c r="P46" s="515" t="s">
        <v>558</v>
      </c>
      <c r="Q46" s="24"/>
      <c r="S46" s="286"/>
      <c r="AH46" s="19"/>
    </row>
    <row r="47" spans="2:34">
      <c r="B47" s="55" t="s">
        <v>591</v>
      </c>
      <c r="C47" s="54" t="s">
        <v>592</v>
      </c>
      <c r="H47" s="55" t="s">
        <v>593</v>
      </c>
      <c r="I47" s="54" t="s">
        <v>594</v>
      </c>
      <c r="K47" s="23" t="s">
        <v>595</v>
      </c>
      <c r="L47" s="19" t="s">
        <v>596</v>
      </c>
      <c r="M47" s="24" t="s">
        <v>597</v>
      </c>
      <c r="O47" s="524" t="s">
        <v>5002</v>
      </c>
      <c r="P47" s="515" t="s">
        <v>566</v>
      </c>
      <c r="Q47" s="44"/>
      <c r="AH47" s="19"/>
    </row>
    <row r="48" spans="2:34" ht="15.75" thickBot="1">
      <c r="B48" s="55" t="s">
        <v>598</v>
      </c>
      <c r="C48" s="54" t="s">
        <v>599</v>
      </c>
      <c r="H48" s="55" t="s">
        <v>600</v>
      </c>
      <c r="I48" s="54" t="s">
        <v>601</v>
      </c>
      <c r="K48" s="23" t="s">
        <v>602</v>
      </c>
      <c r="L48" s="19" t="s">
        <v>603</v>
      </c>
      <c r="M48" s="24" t="s">
        <v>604</v>
      </c>
      <c r="O48" s="527" t="s">
        <v>4935</v>
      </c>
      <c r="P48" s="528" t="s">
        <v>453</v>
      </c>
      <c r="Q48" s="19"/>
      <c r="AH48" s="19"/>
    </row>
    <row r="49" spans="2:34">
      <c r="B49" s="55" t="s">
        <v>605</v>
      </c>
      <c r="C49" s="54" t="s">
        <v>606</v>
      </c>
      <c r="H49" s="55" t="s">
        <v>607</v>
      </c>
      <c r="I49" s="54" t="s">
        <v>608</v>
      </c>
      <c r="K49" s="23" t="s">
        <v>609</v>
      </c>
      <c r="L49" s="19" t="s">
        <v>610</v>
      </c>
      <c r="M49" s="24" t="s">
        <v>611</v>
      </c>
      <c r="O49" s="512"/>
      <c r="P49" s="26"/>
      <c r="AH49" s="19"/>
    </row>
    <row r="50" spans="2:34">
      <c r="B50" s="55" t="s">
        <v>612</v>
      </c>
      <c r="C50" s="54" t="s">
        <v>613</v>
      </c>
      <c r="H50" s="55" t="s">
        <v>614</v>
      </c>
      <c r="I50" s="54" t="s">
        <v>615</v>
      </c>
      <c r="K50" s="23" t="s">
        <v>616</v>
      </c>
      <c r="L50" s="19" t="s">
        <v>617</v>
      </c>
      <c r="M50" s="24" t="s">
        <v>618</v>
      </c>
      <c r="O50" s="19"/>
      <c r="P50" s="26"/>
      <c r="AH50" s="19"/>
    </row>
    <row r="51" spans="2:34">
      <c r="B51" s="55" t="s">
        <v>619</v>
      </c>
      <c r="C51" s="54" t="s">
        <v>620</v>
      </c>
      <c r="H51" s="55" t="s">
        <v>621</v>
      </c>
      <c r="I51" s="54" t="s">
        <v>622</v>
      </c>
      <c r="K51" s="23" t="s">
        <v>623</v>
      </c>
      <c r="L51" s="19" t="s">
        <v>624</v>
      </c>
      <c r="M51" s="24" t="s">
        <v>625</v>
      </c>
      <c r="AH51" s="19"/>
    </row>
    <row r="52" spans="2:34">
      <c r="B52" s="55" t="s">
        <v>626</v>
      </c>
      <c r="C52" s="54" t="s">
        <v>627</v>
      </c>
      <c r="H52" s="55" t="s">
        <v>628</v>
      </c>
      <c r="I52" s="54" t="s">
        <v>629</v>
      </c>
      <c r="K52" s="23" t="s">
        <v>630</v>
      </c>
      <c r="L52" s="19" t="s">
        <v>631</v>
      </c>
      <c r="M52" s="24" t="s">
        <v>632</v>
      </c>
      <c r="AH52" s="19"/>
    </row>
    <row r="53" spans="2:34">
      <c r="B53" s="55" t="s">
        <v>633</v>
      </c>
      <c r="C53" s="54" t="s">
        <v>634</v>
      </c>
      <c r="H53" s="55" t="s">
        <v>635</v>
      </c>
      <c r="I53" s="54" t="s">
        <v>636</v>
      </c>
      <c r="K53" s="23" t="s">
        <v>637</v>
      </c>
      <c r="L53" s="19" t="s">
        <v>638</v>
      </c>
      <c r="M53" s="24" t="s">
        <v>639</v>
      </c>
      <c r="AH53" s="19"/>
    </row>
    <row r="54" spans="2:34">
      <c r="B54" s="55" t="s">
        <v>640</v>
      </c>
      <c r="C54" s="54" t="s">
        <v>641</v>
      </c>
      <c r="H54" s="55" t="s">
        <v>642</v>
      </c>
      <c r="I54" s="54" t="s">
        <v>643</v>
      </c>
      <c r="K54" s="23" t="s">
        <v>644</v>
      </c>
      <c r="L54" s="19" t="s">
        <v>645</v>
      </c>
      <c r="M54" s="24" t="s">
        <v>646</v>
      </c>
      <c r="O54" s="26"/>
      <c r="P54" s="26"/>
      <c r="AH54" s="19"/>
    </row>
    <row r="55" spans="2:34">
      <c r="B55" s="55" t="s">
        <v>647</v>
      </c>
      <c r="C55" s="54" t="s">
        <v>648</v>
      </c>
      <c r="H55" s="55" t="s">
        <v>649</v>
      </c>
      <c r="I55" s="54" t="s">
        <v>650</v>
      </c>
      <c r="K55" s="23" t="s">
        <v>651</v>
      </c>
      <c r="L55" s="19" t="s">
        <v>652</v>
      </c>
      <c r="M55" s="24" t="s">
        <v>653</v>
      </c>
      <c r="AH55" s="19"/>
    </row>
    <row r="56" spans="2:34">
      <c r="B56" s="245" t="s">
        <v>4783</v>
      </c>
      <c r="C56" s="246" t="s">
        <v>4784</v>
      </c>
      <c r="H56" s="55" t="s">
        <v>656</v>
      </c>
      <c r="I56" s="54" t="s">
        <v>657</v>
      </c>
      <c r="K56" s="23" t="s">
        <v>658</v>
      </c>
      <c r="L56" s="19" t="s">
        <v>659</v>
      </c>
      <c r="M56" s="24" t="s">
        <v>660</v>
      </c>
      <c r="AH56" s="19"/>
    </row>
    <row r="57" spans="2:34">
      <c r="B57" s="49" t="s">
        <v>654</v>
      </c>
      <c r="C57" s="56" t="s">
        <v>655</v>
      </c>
      <c r="H57" s="55" t="s">
        <v>661</v>
      </c>
      <c r="I57" s="54" t="s">
        <v>662</v>
      </c>
      <c r="K57" s="23" t="s">
        <v>663</v>
      </c>
      <c r="L57" s="19" t="s">
        <v>664</v>
      </c>
      <c r="M57" s="24" t="s">
        <v>665</v>
      </c>
      <c r="AH57" s="19"/>
    </row>
    <row r="58" spans="2:34">
      <c r="H58" s="55" t="s">
        <v>666</v>
      </c>
      <c r="I58" s="54" t="s">
        <v>667</v>
      </c>
      <c r="K58" s="23" t="s">
        <v>668</v>
      </c>
      <c r="L58" s="19" t="s">
        <v>669</v>
      </c>
      <c r="M58" s="24" t="s">
        <v>670</v>
      </c>
      <c r="AH58" s="19"/>
    </row>
    <row r="59" spans="2:34">
      <c r="H59" s="55" t="s">
        <v>671</v>
      </c>
      <c r="I59" s="54" t="s">
        <v>672</v>
      </c>
      <c r="K59" s="23" t="s">
        <v>673</v>
      </c>
      <c r="L59" s="19" t="s">
        <v>674</v>
      </c>
      <c r="M59" s="24" t="s">
        <v>675</v>
      </c>
      <c r="AH59" s="19"/>
    </row>
    <row r="60" spans="2:34">
      <c r="H60" s="55" t="s">
        <v>676</v>
      </c>
      <c r="I60" s="54" t="s">
        <v>677</v>
      </c>
      <c r="K60" s="23" t="s">
        <v>678</v>
      </c>
      <c r="L60" s="19" t="s">
        <v>679</v>
      </c>
      <c r="M60" s="24" t="s">
        <v>680</v>
      </c>
      <c r="AH60" s="19"/>
    </row>
    <row r="61" spans="2:34">
      <c r="H61" s="55" t="s">
        <v>681</v>
      </c>
      <c r="I61" s="54" t="s">
        <v>682</v>
      </c>
      <c r="K61" s="23" t="s">
        <v>683</v>
      </c>
      <c r="L61" s="19" t="s">
        <v>684</v>
      </c>
      <c r="M61" s="24" t="s">
        <v>685</v>
      </c>
      <c r="AH61" s="19"/>
    </row>
    <row r="62" spans="2:34">
      <c r="H62" s="55" t="s">
        <v>686</v>
      </c>
      <c r="I62" s="54" t="s">
        <v>687</v>
      </c>
      <c r="K62" s="23" t="s">
        <v>688</v>
      </c>
      <c r="L62" s="19" t="s">
        <v>689</v>
      </c>
      <c r="M62" s="24" t="s">
        <v>690</v>
      </c>
      <c r="AH62" s="19"/>
    </row>
    <row r="63" spans="2:34">
      <c r="H63" s="49" t="s">
        <v>691</v>
      </c>
      <c r="I63" s="56" t="s">
        <v>692</v>
      </c>
      <c r="K63" s="23" t="s">
        <v>693</v>
      </c>
      <c r="L63" s="19" t="s">
        <v>694</v>
      </c>
      <c r="M63" s="24" t="s">
        <v>695</v>
      </c>
      <c r="AH63" s="19"/>
    </row>
    <row r="64" spans="2:34">
      <c r="K64" s="23" t="s">
        <v>696</v>
      </c>
      <c r="L64" s="19" t="s">
        <v>697</v>
      </c>
      <c r="M64" s="24" t="s">
        <v>698</v>
      </c>
      <c r="AH64" s="19"/>
    </row>
    <row r="65" spans="11:34">
      <c r="K65" s="23" t="s">
        <v>699</v>
      </c>
      <c r="L65" s="19" t="s">
        <v>700</v>
      </c>
      <c r="M65" s="24" t="s">
        <v>701</v>
      </c>
      <c r="AH65" s="19"/>
    </row>
    <row r="66" spans="11:34">
      <c r="K66" s="23" t="s">
        <v>702</v>
      </c>
      <c r="L66" s="19" t="s">
        <v>703</v>
      </c>
      <c r="M66" s="24" t="s">
        <v>704</v>
      </c>
      <c r="AH66" s="19"/>
    </row>
    <row r="67" spans="11:34">
      <c r="K67" s="23" t="s">
        <v>705</v>
      </c>
      <c r="L67" s="19" t="s">
        <v>706</v>
      </c>
      <c r="M67" s="24" t="s">
        <v>707</v>
      </c>
      <c r="AH67" s="19"/>
    </row>
    <row r="68" spans="11:34">
      <c r="K68" s="23" t="s">
        <v>708</v>
      </c>
      <c r="L68" s="19" t="s">
        <v>709</v>
      </c>
      <c r="M68" s="24" t="s">
        <v>710</v>
      </c>
      <c r="AH68" s="19"/>
    </row>
    <row r="69" spans="11:34">
      <c r="K69" s="23" t="s">
        <v>711</v>
      </c>
      <c r="L69" s="19" t="s">
        <v>712</v>
      </c>
      <c r="M69" s="24" t="s">
        <v>713</v>
      </c>
      <c r="AH69" s="19"/>
    </row>
    <row r="70" spans="11:34">
      <c r="K70" s="23" t="s">
        <v>714</v>
      </c>
      <c r="L70" s="19" t="s">
        <v>715</v>
      </c>
      <c r="M70" s="24" t="s">
        <v>716</v>
      </c>
      <c r="AH70" s="19"/>
    </row>
    <row r="71" spans="11:34">
      <c r="K71" s="23" t="s">
        <v>717</v>
      </c>
      <c r="L71" s="19" t="s">
        <v>718</v>
      </c>
      <c r="M71" s="24" t="s">
        <v>719</v>
      </c>
      <c r="AH71" s="19"/>
    </row>
    <row r="72" spans="11:34">
      <c r="K72" s="23" t="s">
        <v>720</v>
      </c>
      <c r="L72" s="19" t="s">
        <v>721</v>
      </c>
      <c r="M72" s="24" t="s">
        <v>722</v>
      </c>
      <c r="AH72" s="19"/>
    </row>
    <row r="73" spans="11:34">
      <c r="K73" s="23" t="s">
        <v>723</v>
      </c>
      <c r="L73" s="19" t="s">
        <v>724</v>
      </c>
      <c r="M73" s="24" t="s">
        <v>725</v>
      </c>
      <c r="AH73" s="19"/>
    </row>
    <row r="74" spans="11:34">
      <c r="K74" s="23" t="s">
        <v>726</v>
      </c>
      <c r="L74" s="19" t="s">
        <v>727</v>
      </c>
      <c r="M74" s="24" t="s">
        <v>728</v>
      </c>
      <c r="AH74" s="19"/>
    </row>
    <row r="75" spans="11:34">
      <c r="K75" s="23" t="s">
        <v>729</v>
      </c>
      <c r="L75" s="19" t="s">
        <v>730</v>
      </c>
      <c r="M75" s="24" t="s">
        <v>731</v>
      </c>
      <c r="AH75" s="19"/>
    </row>
    <row r="76" spans="11:34">
      <c r="K76" s="23" t="s">
        <v>732</v>
      </c>
      <c r="L76" s="19" t="s">
        <v>733</v>
      </c>
      <c r="M76" s="24" t="s">
        <v>734</v>
      </c>
      <c r="AH76" s="19"/>
    </row>
    <row r="77" spans="11:34">
      <c r="K77" s="23" t="s">
        <v>735</v>
      </c>
      <c r="L77" s="19" t="s">
        <v>736</v>
      </c>
      <c r="M77" s="24" t="s">
        <v>737</v>
      </c>
      <c r="AH77" s="19"/>
    </row>
    <row r="78" spans="11:34">
      <c r="K78" s="23" t="s">
        <v>738</v>
      </c>
      <c r="L78" s="19" t="s">
        <v>739</v>
      </c>
      <c r="M78" s="24" t="s">
        <v>740</v>
      </c>
      <c r="AH78" s="19"/>
    </row>
    <row r="79" spans="11:34">
      <c r="K79" s="23" t="s">
        <v>741</v>
      </c>
      <c r="L79" s="19" t="s">
        <v>742</v>
      </c>
      <c r="M79" s="24" t="s">
        <v>743</v>
      </c>
      <c r="AH79" s="19"/>
    </row>
    <row r="80" spans="11:34">
      <c r="K80" s="23" t="s">
        <v>744</v>
      </c>
      <c r="L80" s="19" t="s">
        <v>745</v>
      </c>
      <c r="M80" s="24" t="s">
        <v>746</v>
      </c>
      <c r="AH80" s="19"/>
    </row>
    <row r="81" spans="11:13">
      <c r="K81" s="23" t="s">
        <v>747</v>
      </c>
      <c r="L81" s="19" t="s">
        <v>748</v>
      </c>
      <c r="M81" s="24" t="s">
        <v>749</v>
      </c>
    </row>
    <row r="82" spans="11:13">
      <c r="K82" s="23" t="s">
        <v>750</v>
      </c>
      <c r="L82" s="19" t="s">
        <v>751</v>
      </c>
      <c r="M82" s="24" t="s">
        <v>752</v>
      </c>
    </row>
    <row r="83" spans="11:13">
      <c r="K83" s="23" t="s">
        <v>753</v>
      </c>
      <c r="L83" s="19" t="s">
        <v>754</v>
      </c>
      <c r="M83" s="24"/>
    </row>
    <row r="84" spans="11:13">
      <c r="K84" s="23" t="s">
        <v>755</v>
      </c>
      <c r="L84" s="19" t="s">
        <v>756</v>
      </c>
      <c r="M84" s="24"/>
    </row>
    <row r="85" spans="11:13">
      <c r="K85" s="16" t="s">
        <v>757</v>
      </c>
      <c r="L85" s="17" t="s">
        <v>758</v>
      </c>
      <c r="M85" s="18"/>
    </row>
  </sheetData>
  <dataConsolidate/>
  <mergeCells count="3">
    <mergeCell ref="H6:I6"/>
    <mergeCell ref="AE27:AE29"/>
    <mergeCell ref="AE30:AE41"/>
  </mergeCells>
  <pageMargins left="0.39370078740157483" right="0.39370078740157483" top="0.39370078740157483" bottom="0.39370078740157483" header="0.31496062992125984" footer="0.31496062992125984"/>
  <pageSetup paperSize="9" scale="2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07Pra">
    <pageSetUpPr fitToPage="1"/>
  </sheetPr>
  <dimension ref="A1:CL1501"/>
  <sheetViews>
    <sheetView zoomScale="80" zoomScaleNormal="80" workbookViewId="0">
      <pane ySplit="6" topLeftCell="A7" activePane="bottomLeft" state="frozen"/>
      <selection pane="bottomLeft" activeCell="I8" sqref="I8:I47"/>
    </sheetView>
  </sheetViews>
  <sheetFormatPr baseColWidth="10" defaultColWidth="11.42578125" defaultRowHeight="15"/>
  <cols>
    <col min="1" max="1" width="4.5703125" style="50" customWidth="1"/>
    <col min="2" max="2" width="10.28515625" style="50" customWidth="1"/>
    <col min="3" max="3" width="29.28515625" style="50" customWidth="1"/>
    <col min="4" max="4" width="4.28515625" style="50" customWidth="1"/>
    <col min="5" max="5" width="29.5703125" style="50" customWidth="1"/>
    <col min="6" max="6" width="18.140625" style="50" customWidth="1"/>
    <col min="7" max="7" width="14.7109375" style="50" customWidth="1"/>
    <col min="8" max="8" width="4.5703125" style="50" customWidth="1"/>
    <col min="9" max="9" width="48.42578125" style="50" customWidth="1"/>
    <col min="10" max="10" width="17.5703125" style="50" customWidth="1"/>
    <col min="11" max="11" width="4" style="50" customWidth="1"/>
    <col min="12" max="12" width="22.42578125" style="50" customWidth="1"/>
    <col min="13" max="13" width="9.85546875" style="50" customWidth="1"/>
    <col min="14" max="14" width="4.28515625" style="50" customWidth="1"/>
    <col min="15" max="16" width="0" style="50" hidden="1" customWidth="1"/>
    <col min="17" max="18" width="11.42578125" style="50"/>
    <col min="19" max="19" width="0" style="50" hidden="1" customWidth="1"/>
    <col min="20" max="20" width="11.42578125" style="50"/>
    <col min="21" max="21" width="0" style="50" hidden="1" customWidth="1"/>
    <col min="22" max="26" width="11.42578125" style="50"/>
    <col min="27" max="28" width="0" style="50" hidden="1" customWidth="1"/>
    <col min="29" max="33" width="11.42578125" style="50"/>
    <col min="34" max="35" width="0" style="50" hidden="1" customWidth="1"/>
    <col min="36" max="36" width="11.42578125" style="50"/>
    <col min="37" max="37" width="0" style="50" hidden="1" customWidth="1"/>
    <col min="38" max="40" width="11.42578125" style="50"/>
    <col min="41" max="41" width="0" style="50" hidden="1" customWidth="1"/>
    <col min="42" max="43" width="11.42578125" style="50"/>
    <col min="44" max="51" width="0" style="50" hidden="1" customWidth="1"/>
    <col min="52" max="52" width="11.42578125" style="50"/>
    <col min="53" max="55" width="0" style="50" hidden="1" customWidth="1"/>
    <col min="56" max="59" width="11.42578125" style="50"/>
    <col min="60" max="60" width="0" style="50" hidden="1" customWidth="1"/>
    <col min="61" max="65" width="11.42578125" style="50"/>
    <col min="66" max="66" width="0" style="50" hidden="1" customWidth="1"/>
    <col min="67" max="68" width="11.42578125" style="50"/>
    <col min="69" max="69" width="0" style="50" hidden="1" customWidth="1"/>
    <col min="70" max="78" width="11.42578125" style="50"/>
    <col min="79" max="79" width="0" style="50" hidden="1" customWidth="1"/>
    <col min="80" max="82" width="11.42578125" style="50"/>
    <col min="83" max="83" width="0" style="50" hidden="1" customWidth="1"/>
    <col min="84" max="84" width="11.42578125" style="50"/>
    <col min="85" max="85" width="0" style="50" hidden="1" customWidth="1"/>
    <col min="86" max="86" width="11.42578125" style="50"/>
    <col min="87" max="89" width="0" style="50" hidden="1" customWidth="1"/>
    <col min="90" max="90" width="16" style="50" customWidth="1"/>
    <col min="91" max="16384" width="11.42578125" style="50"/>
  </cols>
  <sheetData>
    <row r="1" spans="1:90" ht="9.75" customHeight="1" thickBot="1">
      <c r="A1" s="19"/>
    </row>
    <row r="2" spans="1:90" ht="26.25" customHeight="1">
      <c r="A2" s="59"/>
      <c r="B2" s="9" t="s">
        <v>759</v>
      </c>
      <c r="C2" s="1"/>
      <c r="D2" s="1"/>
      <c r="E2" s="12" t="s">
        <v>760</v>
      </c>
      <c r="F2" s="1"/>
      <c r="G2" s="2"/>
    </row>
    <row r="3" spans="1:90" ht="18">
      <c r="A3" s="7"/>
      <c r="B3" s="10" t="s">
        <v>761</v>
      </c>
      <c r="C3" s="7"/>
      <c r="D3" s="7"/>
      <c r="E3" s="15" t="s">
        <v>762</v>
      </c>
      <c r="F3" s="3"/>
      <c r="G3" s="4"/>
    </row>
    <row r="4" spans="1:90" ht="15.75" thickBot="1">
      <c r="A4" s="60"/>
      <c r="B4" s="11"/>
      <c r="C4" s="20"/>
      <c r="D4" s="20"/>
      <c r="E4" s="5"/>
      <c r="F4" s="5"/>
      <c r="G4" s="6"/>
      <c r="I4" s="50" t="s">
        <v>763</v>
      </c>
      <c r="J4" s="38">
        <v>40751</v>
      </c>
    </row>
    <row r="5" spans="1:90">
      <c r="A5" s="19"/>
    </row>
    <row r="6" spans="1:90" ht="33.75" customHeight="1">
      <c r="A6" s="61"/>
      <c r="B6" s="27" t="s">
        <v>764</v>
      </c>
      <c r="C6" s="28"/>
      <c r="D6" s="29"/>
      <c r="E6" s="27" t="s">
        <v>765</v>
      </c>
      <c r="F6" s="30" t="s">
        <v>134</v>
      </c>
      <c r="G6" s="31" t="s">
        <v>766</v>
      </c>
      <c r="I6" s="35" t="s">
        <v>767</v>
      </c>
      <c r="J6" s="36" t="s">
        <v>768</v>
      </c>
      <c r="L6" s="62" t="s">
        <v>769</v>
      </c>
      <c r="M6" s="63" t="s">
        <v>770</v>
      </c>
      <c r="O6" s="19" t="s">
        <v>771</v>
      </c>
      <c r="P6" s="19" t="s">
        <v>772</v>
      </c>
      <c r="Q6" s="19" t="s">
        <v>773</v>
      </c>
      <c r="R6" s="19" t="s">
        <v>774</v>
      </c>
      <c r="S6" s="19" t="s">
        <v>775</v>
      </c>
      <c r="T6" s="19" t="s">
        <v>776</v>
      </c>
      <c r="U6" s="19" t="s">
        <v>777</v>
      </c>
      <c r="V6" s="19" t="s">
        <v>778</v>
      </c>
      <c r="W6" s="19" t="s">
        <v>779</v>
      </c>
      <c r="X6" s="19" t="s">
        <v>780</v>
      </c>
      <c r="Y6" s="19" t="s">
        <v>781</v>
      </c>
      <c r="Z6" s="19" t="s">
        <v>782</v>
      </c>
      <c r="AA6" s="26" t="s">
        <v>783</v>
      </c>
      <c r="AB6" s="19" t="s">
        <v>784</v>
      </c>
      <c r="AC6" s="19" t="s">
        <v>785</v>
      </c>
      <c r="AD6" s="19" t="s">
        <v>786</v>
      </c>
      <c r="AE6" s="19" t="s">
        <v>787</v>
      </c>
      <c r="AF6" s="19" t="s">
        <v>788</v>
      </c>
      <c r="AG6" s="19" t="s">
        <v>789</v>
      </c>
      <c r="AH6" s="19" t="s">
        <v>790</v>
      </c>
      <c r="AI6" s="19" t="s">
        <v>791</v>
      </c>
      <c r="AJ6" s="19" t="s">
        <v>792</v>
      </c>
      <c r="AK6" s="19" t="s">
        <v>793</v>
      </c>
      <c r="AL6" s="19" t="s">
        <v>794</v>
      </c>
      <c r="AM6" s="19" t="s">
        <v>795</v>
      </c>
      <c r="AN6" s="19" t="s">
        <v>796</v>
      </c>
      <c r="AO6" s="19" t="s">
        <v>797</v>
      </c>
      <c r="AP6" s="19" t="s">
        <v>798</v>
      </c>
      <c r="AQ6" s="19" t="s">
        <v>799</v>
      </c>
      <c r="AR6" s="19" t="s">
        <v>800</v>
      </c>
      <c r="AS6" s="19" t="s">
        <v>801</v>
      </c>
      <c r="AT6" s="19" t="s">
        <v>802</v>
      </c>
      <c r="AU6" s="19" t="s">
        <v>803</v>
      </c>
      <c r="AV6" s="19" t="s">
        <v>804</v>
      </c>
      <c r="AW6" s="19" t="s">
        <v>805</v>
      </c>
      <c r="AX6" s="19" t="s">
        <v>806</v>
      </c>
      <c r="AY6" s="19" t="s">
        <v>807</v>
      </c>
      <c r="AZ6" s="19" t="s">
        <v>808</v>
      </c>
      <c r="BA6" s="19" t="s">
        <v>809</v>
      </c>
      <c r="BB6" s="19" t="s">
        <v>810</v>
      </c>
      <c r="BC6" s="19" t="s">
        <v>811</v>
      </c>
      <c r="BD6" s="19" t="s">
        <v>812</v>
      </c>
      <c r="BE6" s="19" t="s">
        <v>813</v>
      </c>
      <c r="BF6" s="19" t="s">
        <v>814</v>
      </c>
      <c r="BG6" s="19" t="s">
        <v>815</v>
      </c>
      <c r="BH6" s="19" t="s">
        <v>816</v>
      </c>
      <c r="BI6" s="19" t="s">
        <v>817</v>
      </c>
      <c r="BJ6" s="19" t="s">
        <v>818</v>
      </c>
      <c r="BK6" s="19" t="s">
        <v>819</v>
      </c>
      <c r="BL6" s="19" t="s">
        <v>820</v>
      </c>
      <c r="BM6" s="19" t="s">
        <v>821</v>
      </c>
      <c r="BN6" s="19" t="s">
        <v>822</v>
      </c>
      <c r="BO6" s="19" t="s">
        <v>823</v>
      </c>
      <c r="BP6" s="19" t="s">
        <v>824</v>
      </c>
      <c r="BQ6" s="19" t="s">
        <v>825</v>
      </c>
      <c r="BR6" s="19" t="s">
        <v>826</v>
      </c>
      <c r="BS6" s="19" t="s">
        <v>827</v>
      </c>
      <c r="BT6" s="19" t="s">
        <v>828</v>
      </c>
      <c r="BU6" s="19" t="s">
        <v>829</v>
      </c>
      <c r="BV6" s="19" t="s">
        <v>830</v>
      </c>
      <c r="BW6" s="19" t="s">
        <v>831</v>
      </c>
      <c r="BX6" s="19" t="s">
        <v>832</v>
      </c>
      <c r="BY6" s="19" t="s">
        <v>833</v>
      </c>
      <c r="BZ6" s="19" t="s">
        <v>834</v>
      </c>
      <c r="CA6" s="19" t="s">
        <v>835</v>
      </c>
      <c r="CB6" s="19" t="s">
        <v>836</v>
      </c>
      <c r="CC6" s="19" t="s">
        <v>837</v>
      </c>
      <c r="CD6" s="19" t="s">
        <v>838</v>
      </c>
      <c r="CE6" s="19" t="s">
        <v>839</v>
      </c>
      <c r="CF6" s="19" t="s">
        <v>840</v>
      </c>
      <c r="CG6" s="19" t="s">
        <v>841</v>
      </c>
      <c r="CH6" s="19" t="s">
        <v>842</v>
      </c>
      <c r="CI6" s="19" t="s">
        <v>843</v>
      </c>
      <c r="CJ6" s="19" t="s">
        <v>844</v>
      </c>
      <c r="CK6" s="19" t="s">
        <v>845</v>
      </c>
      <c r="CL6" s="26" t="s">
        <v>3299</v>
      </c>
    </row>
    <row r="7" spans="1:90" ht="6" customHeight="1">
      <c r="A7" s="19"/>
      <c r="B7" s="25"/>
      <c r="C7" s="25"/>
      <c r="E7" s="25"/>
      <c r="F7" s="25"/>
      <c r="G7" s="25"/>
      <c r="L7" s="44"/>
      <c r="M7" s="44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</row>
    <row r="8" spans="1:90">
      <c r="A8" s="19"/>
      <c r="B8" s="23" t="s">
        <v>846</v>
      </c>
      <c r="C8" s="24" t="s">
        <v>847</v>
      </c>
      <c r="E8" s="23" t="s">
        <v>168</v>
      </c>
      <c r="F8" s="19" t="s">
        <v>898</v>
      </c>
      <c r="G8" s="24" t="s">
        <v>899</v>
      </c>
      <c r="I8" s="501" t="s">
        <v>4999</v>
      </c>
      <c r="J8" s="286"/>
      <c r="L8" s="33" t="s">
        <v>850</v>
      </c>
      <c r="M8" s="64" t="s">
        <v>851</v>
      </c>
      <c r="Q8" s="50" t="s">
        <v>852</v>
      </c>
      <c r="R8" s="50" t="s">
        <v>853</v>
      </c>
      <c r="T8" s="50" t="s">
        <v>2120</v>
      </c>
      <c r="V8" s="50" t="s">
        <v>854</v>
      </c>
      <c r="W8" s="50" t="s">
        <v>855</v>
      </c>
      <c r="X8" s="50" t="s">
        <v>856</v>
      </c>
      <c r="Y8" s="50" t="s">
        <v>857</v>
      </c>
      <c r="Z8" s="50" t="s">
        <v>858</v>
      </c>
      <c r="AC8" s="50" t="s">
        <v>859</v>
      </c>
      <c r="AD8" s="50" t="s">
        <v>860</v>
      </c>
      <c r="AE8" s="50" t="s">
        <v>861</v>
      </c>
      <c r="AF8" s="50" t="s">
        <v>862</v>
      </c>
      <c r="AG8" s="50" t="s">
        <v>863</v>
      </c>
      <c r="AJ8" s="50" t="s">
        <v>864</v>
      </c>
      <c r="AL8" s="50" t="s">
        <v>865</v>
      </c>
      <c r="AM8" s="50" t="s">
        <v>866</v>
      </c>
      <c r="AN8" s="50" t="s">
        <v>867</v>
      </c>
      <c r="AP8" s="50" t="s">
        <v>868</v>
      </c>
      <c r="AQ8" s="50" t="s">
        <v>869</v>
      </c>
      <c r="AZ8" s="50" t="s">
        <v>870</v>
      </c>
      <c r="BD8" s="50" t="s">
        <v>871</v>
      </c>
      <c r="BE8" s="50" t="s">
        <v>872</v>
      </c>
      <c r="BF8" s="50" t="s">
        <v>873</v>
      </c>
      <c r="BG8" s="50" t="s">
        <v>874</v>
      </c>
      <c r="BI8" s="50" t="s">
        <v>875</v>
      </c>
      <c r="BJ8" s="50" t="s">
        <v>876</v>
      </c>
      <c r="BK8" s="50" t="s">
        <v>877</v>
      </c>
      <c r="BL8" s="50" t="s">
        <v>878</v>
      </c>
      <c r="BM8" s="50" t="s">
        <v>879</v>
      </c>
      <c r="BO8" s="50" t="s">
        <v>880</v>
      </c>
      <c r="BP8" s="50" t="s">
        <v>881</v>
      </c>
      <c r="BR8" s="50" t="s">
        <v>882</v>
      </c>
      <c r="BS8" s="50" t="s">
        <v>883</v>
      </c>
      <c r="BT8" s="50" t="s">
        <v>884</v>
      </c>
      <c r="BU8" s="50" t="s">
        <v>885</v>
      </c>
      <c r="BV8" s="50" t="s">
        <v>886</v>
      </c>
      <c r="BW8" s="50" t="s">
        <v>887</v>
      </c>
      <c r="BX8" s="50" t="s">
        <v>888</v>
      </c>
      <c r="BY8" s="50" t="s">
        <v>889</v>
      </c>
      <c r="BZ8" s="50" t="s">
        <v>890</v>
      </c>
      <c r="CB8" s="50" t="s">
        <v>891</v>
      </c>
      <c r="CC8" s="50" t="s">
        <v>892</v>
      </c>
      <c r="CD8" s="50" t="s">
        <v>893</v>
      </c>
      <c r="CF8" s="50" t="s">
        <v>894</v>
      </c>
      <c r="CH8" s="50" t="s">
        <v>895</v>
      </c>
      <c r="CL8" s="50" t="s">
        <v>4771</v>
      </c>
    </row>
    <row r="9" spans="1:90">
      <c r="A9" s="19"/>
      <c r="B9" s="23" t="s">
        <v>896</v>
      </c>
      <c r="C9" s="24" t="s">
        <v>897</v>
      </c>
      <c r="E9" s="23" t="s">
        <v>948</v>
      </c>
      <c r="F9" s="19" t="s">
        <v>949</v>
      </c>
      <c r="G9" s="24" t="s">
        <v>950</v>
      </c>
      <c r="I9" s="502" t="s">
        <v>4918</v>
      </c>
      <c r="J9" s="34"/>
      <c r="L9" s="23" t="s">
        <v>900</v>
      </c>
      <c r="M9" s="65" t="s">
        <v>901</v>
      </c>
      <c r="Q9" s="50" t="s">
        <v>902</v>
      </c>
      <c r="R9" s="50" t="s">
        <v>903</v>
      </c>
      <c r="T9" s="50" t="s">
        <v>904</v>
      </c>
      <c r="V9" s="50" t="s">
        <v>905</v>
      </c>
      <c r="W9" s="50" t="s">
        <v>906</v>
      </c>
      <c r="X9" s="50" t="s">
        <v>907</v>
      </c>
      <c r="Y9" s="50" t="s">
        <v>908</v>
      </c>
      <c r="Z9" s="50" t="s">
        <v>909</v>
      </c>
      <c r="AC9" s="50" t="s">
        <v>910</v>
      </c>
      <c r="AD9" s="50" t="s">
        <v>911</v>
      </c>
      <c r="AE9" s="50" t="s">
        <v>912</v>
      </c>
      <c r="AF9" s="50" t="s">
        <v>913</v>
      </c>
      <c r="AG9" s="50" t="s">
        <v>914</v>
      </c>
      <c r="AJ9" s="50" t="s">
        <v>915</v>
      </c>
      <c r="AL9" s="50" t="s">
        <v>916</v>
      </c>
      <c r="AM9" s="50" t="s">
        <v>917</v>
      </c>
      <c r="AN9" s="50" t="s">
        <v>918</v>
      </c>
      <c r="AP9" s="50" t="s">
        <v>919</v>
      </c>
      <c r="AQ9" s="50" t="s">
        <v>920</v>
      </c>
      <c r="AZ9" s="50" t="s">
        <v>921</v>
      </c>
      <c r="BD9" s="50" t="s">
        <v>922</v>
      </c>
      <c r="BE9" s="50" t="s">
        <v>923</v>
      </c>
      <c r="BF9" s="50" t="s">
        <v>924</v>
      </c>
      <c r="BG9" s="50" t="s">
        <v>925</v>
      </c>
      <c r="BI9" s="50" t="s">
        <v>926</v>
      </c>
      <c r="BJ9" s="50" t="s">
        <v>927</v>
      </c>
      <c r="BK9" s="50" t="s">
        <v>928</v>
      </c>
      <c r="BL9" s="50" t="s">
        <v>929</v>
      </c>
      <c r="BM9" s="50" t="s">
        <v>930</v>
      </c>
      <c r="BO9" s="50" t="s">
        <v>931</v>
      </c>
      <c r="BP9" s="50" t="s">
        <v>932</v>
      </c>
      <c r="BS9" s="50" t="s">
        <v>933</v>
      </c>
      <c r="BT9" s="50" t="s">
        <v>934</v>
      </c>
      <c r="BU9" s="50" t="s">
        <v>935</v>
      </c>
      <c r="BV9" s="50" t="s">
        <v>936</v>
      </c>
      <c r="BW9" s="50" t="s">
        <v>937</v>
      </c>
      <c r="BX9" s="50" t="s">
        <v>938</v>
      </c>
      <c r="BY9" s="50" t="s">
        <v>939</v>
      </c>
      <c r="BZ9" s="50" t="s">
        <v>940</v>
      </c>
      <c r="CB9" s="50" t="s">
        <v>941</v>
      </c>
      <c r="CC9" s="50" t="s">
        <v>942</v>
      </c>
      <c r="CD9" s="50" t="s">
        <v>943</v>
      </c>
      <c r="CF9" s="50" t="s">
        <v>944</v>
      </c>
      <c r="CH9" s="50" t="s">
        <v>945</v>
      </c>
      <c r="CL9" s="50" t="s">
        <v>4772</v>
      </c>
    </row>
    <row r="10" spans="1:90">
      <c r="A10" s="19"/>
      <c r="B10" s="23" t="s">
        <v>946</v>
      </c>
      <c r="C10" s="24" t="s">
        <v>947</v>
      </c>
      <c r="E10" s="23" t="s">
        <v>999</v>
      </c>
      <c r="F10" s="19" t="s">
        <v>1000</v>
      </c>
      <c r="G10" s="24" t="s">
        <v>1001</v>
      </c>
      <c r="I10" s="502" t="s">
        <v>4932</v>
      </c>
      <c r="J10" s="24"/>
      <c r="L10" s="23" t="s">
        <v>951</v>
      </c>
      <c r="M10" s="65" t="s">
        <v>952</v>
      </c>
      <c r="Q10" s="50" t="s">
        <v>953</v>
      </c>
      <c r="R10" s="50" t="s">
        <v>954</v>
      </c>
      <c r="T10" s="50" t="s">
        <v>955</v>
      </c>
      <c r="V10" s="50" t="s">
        <v>956</v>
      </c>
      <c r="W10" s="50" t="s">
        <v>957</v>
      </c>
      <c r="X10" s="50" t="s">
        <v>958</v>
      </c>
      <c r="Y10" s="50" t="s">
        <v>959</v>
      </c>
      <c r="Z10" s="50" t="s">
        <v>960</v>
      </c>
      <c r="AC10" s="50" t="s">
        <v>961</v>
      </c>
      <c r="AD10" s="50" t="s">
        <v>962</v>
      </c>
      <c r="AE10" s="50" t="s">
        <v>963</v>
      </c>
      <c r="AF10" s="50" t="s">
        <v>964</v>
      </c>
      <c r="AG10" s="50" t="s">
        <v>965</v>
      </c>
      <c r="AJ10" s="50" t="s">
        <v>966</v>
      </c>
      <c r="AL10" s="50" t="s">
        <v>967</v>
      </c>
      <c r="AM10" s="50" t="s">
        <v>968</v>
      </c>
      <c r="AN10" s="50" t="s">
        <v>969</v>
      </c>
      <c r="AP10" s="50" t="s">
        <v>970</v>
      </c>
      <c r="AQ10" s="50" t="s">
        <v>971</v>
      </c>
      <c r="AZ10" s="50" t="s">
        <v>972</v>
      </c>
      <c r="BD10" s="50" t="s">
        <v>973</v>
      </c>
      <c r="BE10" s="50" t="s">
        <v>974</v>
      </c>
      <c r="BF10" s="50" t="s">
        <v>975</v>
      </c>
      <c r="BG10" s="50" t="s">
        <v>976</v>
      </c>
      <c r="BI10" s="50" t="s">
        <v>977</v>
      </c>
      <c r="BJ10" s="50" t="s">
        <v>978</v>
      </c>
      <c r="BK10" s="50" t="s">
        <v>979</v>
      </c>
      <c r="BL10" s="50" t="s">
        <v>980</v>
      </c>
      <c r="BM10" s="50" t="s">
        <v>981</v>
      </c>
      <c r="BO10" s="50" t="s">
        <v>982</v>
      </c>
      <c r="BP10" s="50" t="s">
        <v>983</v>
      </c>
      <c r="BS10" s="50" t="s">
        <v>984</v>
      </c>
      <c r="BT10" s="50" t="s">
        <v>985</v>
      </c>
      <c r="BU10" s="50" t="s">
        <v>986</v>
      </c>
      <c r="BV10" s="50" t="s">
        <v>987</v>
      </c>
      <c r="BW10" s="50" t="s">
        <v>988</v>
      </c>
      <c r="BX10" s="50" t="s">
        <v>989</v>
      </c>
      <c r="BY10" s="50" t="s">
        <v>990</v>
      </c>
      <c r="BZ10" s="50" t="s">
        <v>991</v>
      </c>
      <c r="CB10" s="50" t="s">
        <v>992</v>
      </c>
      <c r="CC10" s="50" t="s">
        <v>993</v>
      </c>
      <c r="CD10" s="50" t="s">
        <v>994</v>
      </c>
      <c r="CF10" s="50" t="s">
        <v>995</v>
      </c>
      <c r="CH10" s="50" t="s">
        <v>996</v>
      </c>
      <c r="CL10" s="50" t="s">
        <v>4773</v>
      </c>
    </row>
    <row r="11" spans="1:90">
      <c r="A11" s="19"/>
      <c r="B11" s="23" t="s">
        <v>997</v>
      </c>
      <c r="C11" s="24" t="s">
        <v>998</v>
      </c>
      <c r="E11" s="23" t="s">
        <v>2165</v>
      </c>
      <c r="F11" s="19" t="s">
        <v>2166</v>
      </c>
      <c r="G11" s="24" t="s">
        <v>2167</v>
      </c>
      <c r="I11" s="502" t="s">
        <v>4919</v>
      </c>
      <c r="J11" s="24"/>
      <c r="L11" s="23" t="s">
        <v>1002</v>
      </c>
      <c r="M11" s="65" t="s">
        <v>1003</v>
      </c>
      <c r="Q11" s="50" t="s">
        <v>1004</v>
      </c>
      <c r="R11" s="50" t="s">
        <v>1005</v>
      </c>
      <c r="T11" s="50" t="s">
        <v>1006</v>
      </c>
      <c r="V11" s="50" t="s">
        <v>1007</v>
      </c>
      <c r="W11" s="50" t="s">
        <v>1008</v>
      </c>
      <c r="X11" s="50" t="s">
        <v>1009</v>
      </c>
      <c r="Y11" s="50" t="s">
        <v>1010</v>
      </c>
      <c r="Z11" s="50" t="s">
        <v>1011</v>
      </c>
      <c r="AC11" s="50" t="s">
        <v>1012</v>
      </c>
      <c r="AD11" s="50" t="s">
        <v>1013</v>
      </c>
      <c r="AE11" s="50" t="s">
        <v>1014</v>
      </c>
      <c r="AF11" s="50" t="s">
        <v>1015</v>
      </c>
      <c r="AG11" s="50" t="s">
        <v>1016</v>
      </c>
      <c r="AJ11" s="50" t="s">
        <v>1017</v>
      </c>
      <c r="AL11" s="50" t="s">
        <v>1018</v>
      </c>
      <c r="AM11" s="50" t="s">
        <v>1019</v>
      </c>
      <c r="AN11" s="50" t="s">
        <v>1020</v>
      </c>
      <c r="AP11" s="50" t="s">
        <v>1021</v>
      </c>
      <c r="AQ11" s="50" t="s">
        <v>1022</v>
      </c>
      <c r="AZ11" s="50" t="s">
        <v>1023</v>
      </c>
      <c r="BD11" s="50" t="s">
        <v>1024</v>
      </c>
      <c r="BE11" s="50" t="s">
        <v>1025</v>
      </c>
      <c r="BF11" s="50" t="s">
        <v>1026</v>
      </c>
      <c r="BG11" s="50" t="s">
        <v>1027</v>
      </c>
      <c r="BI11" s="50" t="s">
        <v>1028</v>
      </c>
      <c r="BJ11" s="50" t="s">
        <v>1029</v>
      </c>
      <c r="BK11" s="50" t="s">
        <v>1030</v>
      </c>
      <c r="BL11" s="50" t="s">
        <v>1031</v>
      </c>
      <c r="BM11" s="50" t="s">
        <v>1032</v>
      </c>
      <c r="BO11" s="50" t="s">
        <v>1033</v>
      </c>
      <c r="BP11" s="50" t="s">
        <v>1034</v>
      </c>
      <c r="BS11" s="50" t="s">
        <v>1035</v>
      </c>
      <c r="BT11" s="50" t="s">
        <v>1036</v>
      </c>
      <c r="BU11" s="50" t="s">
        <v>1037</v>
      </c>
      <c r="BV11" s="50" t="s">
        <v>1038</v>
      </c>
      <c r="BW11" s="50" t="s">
        <v>1039</v>
      </c>
      <c r="BX11" s="50" t="s">
        <v>1040</v>
      </c>
      <c r="BY11" s="50" t="s">
        <v>1041</v>
      </c>
      <c r="BZ11" s="50" t="s">
        <v>1042</v>
      </c>
      <c r="CB11" s="50" t="s">
        <v>1043</v>
      </c>
      <c r="CC11" s="50" t="s">
        <v>1044</v>
      </c>
      <c r="CD11" s="50" t="s">
        <v>1045</v>
      </c>
      <c r="CF11" s="50" t="s">
        <v>1046</v>
      </c>
      <c r="CH11" s="50" t="s">
        <v>1047</v>
      </c>
    </row>
    <row r="12" spans="1:90">
      <c r="A12" s="19"/>
      <c r="B12" s="23" t="s">
        <v>1048</v>
      </c>
      <c r="C12" s="24" t="s">
        <v>1049</v>
      </c>
      <c r="E12" s="23" t="s">
        <v>1050</v>
      </c>
      <c r="F12" s="19" t="s">
        <v>1051</v>
      </c>
      <c r="G12" s="24" t="s">
        <v>1052</v>
      </c>
      <c r="I12" s="502" t="s">
        <v>4920</v>
      </c>
      <c r="J12" s="24"/>
      <c r="L12" s="23" t="s">
        <v>1053</v>
      </c>
      <c r="M12" s="65" t="s">
        <v>1054</v>
      </c>
      <c r="Q12" s="50" t="s">
        <v>1055</v>
      </c>
      <c r="R12" s="50" t="s">
        <v>1056</v>
      </c>
      <c r="T12" s="50" t="s">
        <v>1057</v>
      </c>
      <c r="V12" s="50" t="s">
        <v>1058</v>
      </c>
      <c r="W12" s="50" t="s">
        <v>1059</v>
      </c>
      <c r="X12" s="50" t="s">
        <v>1060</v>
      </c>
      <c r="Y12" s="50" t="s">
        <v>1061</v>
      </c>
      <c r="Z12" s="50" t="s">
        <v>1062</v>
      </c>
      <c r="AC12" s="50" t="s">
        <v>1063</v>
      </c>
      <c r="AD12" s="50" t="s">
        <v>1064</v>
      </c>
      <c r="AE12" s="50" t="s">
        <v>1065</v>
      </c>
      <c r="AF12" s="50" t="s">
        <v>1066</v>
      </c>
      <c r="AG12" s="50" t="s">
        <v>1067</v>
      </c>
      <c r="AJ12" s="50" t="s">
        <v>1068</v>
      </c>
      <c r="AL12" s="50" t="s">
        <v>1069</v>
      </c>
      <c r="AM12" s="50" t="s">
        <v>1070</v>
      </c>
      <c r="AN12" s="50" t="s">
        <v>1071</v>
      </c>
      <c r="AP12" s="50" t="s">
        <v>1072</v>
      </c>
      <c r="AQ12" s="50" t="s">
        <v>1073</v>
      </c>
      <c r="AZ12" s="50" t="s">
        <v>1074</v>
      </c>
      <c r="BD12" s="50" t="s">
        <v>1075</v>
      </c>
      <c r="BE12" s="50" t="s">
        <v>1076</v>
      </c>
      <c r="BF12" s="50" t="s">
        <v>1077</v>
      </c>
      <c r="BG12" s="50" t="s">
        <v>1078</v>
      </c>
      <c r="BI12" s="50" t="s">
        <v>1079</v>
      </c>
      <c r="BJ12" s="50" t="s">
        <v>1080</v>
      </c>
      <c r="BK12" s="50" t="s">
        <v>1081</v>
      </c>
      <c r="BL12" s="50" t="s">
        <v>1082</v>
      </c>
      <c r="BM12" s="50" t="s">
        <v>1083</v>
      </c>
      <c r="BO12" s="50" t="s">
        <v>1084</v>
      </c>
      <c r="BP12" s="50" t="s">
        <v>1085</v>
      </c>
      <c r="BT12" s="50" t="s">
        <v>1086</v>
      </c>
      <c r="BU12" s="50" t="s">
        <v>1087</v>
      </c>
      <c r="BW12" s="50" t="s">
        <v>1088</v>
      </c>
      <c r="BY12" s="50" t="s">
        <v>1089</v>
      </c>
      <c r="BZ12" s="50" t="s">
        <v>1090</v>
      </c>
      <c r="CB12" s="50" t="s">
        <v>1091</v>
      </c>
      <c r="CC12" s="50" t="s">
        <v>1092</v>
      </c>
      <c r="CD12" s="50" t="s">
        <v>1093</v>
      </c>
      <c r="CF12" s="50" t="s">
        <v>1094</v>
      </c>
      <c r="CH12" s="50" t="s">
        <v>1095</v>
      </c>
    </row>
    <row r="13" spans="1:90">
      <c r="A13" s="19"/>
      <c r="B13" s="23" t="s">
        <v>1096</v>
      </c>
      <c r="C13" s="24" t="s">
        <v>1097</v>
      </c>
      <c r="E13" s="23" t="s">
        <v>2505</v>
      </c>
      <c r="F13" s="19" t="s">
        <v>2506</v>
      </c>
      <c r="G13" s="24" t="s">
        <v>2507</v>
      </c>
      <c r="I13" s="503" t="s">
        <v>4723</v>
      </c>
      <c r="J13" s="24"/>
      <c r="L13" s="23" t="s">
        <v>1101</v>
      </c>
      <c r="M13" s="65" t="s">
        <v>1102</v>
      </c>
      <c r="Q13" s="50" t="s">
        <v>1103</v>
      </c>
      <c r="R13" s="50" t="s">
        <v>1104</v>
      </c>
      <c r="T13" s="50" t="s">
        <v>1105</v>
      </c>
      <c r="V13" s="50" t="s">
        <v>1106</v>
      </c>
      <c r="W13" s="50" t="s">
        <v>1107</v>
      </c>
      <c r="X13" s="50" t="s">
        <v>1108</v>
      </c>
      <c r="Z13" s="50" t="s">
        <v>1109</v>
      </c>
      <c r="AC13" s="50" t="s">
        <v>1110</v>
      </c>
      <c r="AD13" s="50" t="s">
        <v>1111</v>
      </c>
      <c r="AE13" s="50" t="s">
        <v>1112</v>
      </c>
      <c r="AF13" s="50" t="s">
        <v>1113</v>
      </c>
      <c r="AG13" s="50" t="s">
        <v>1114</v>
      </c>
      <c r="AJ13" s="50" t="s">
        <v>1115</v>
      </c>
      <c r="AL13" s="50" t="s">
        <v>1116</v>
      </c>
      <c r="AM13" s="50" t="s">
        <v>1117</v>
      </c>
      <c r="AN13" s="50" t="s">
        <v>1118</v>
      </c>
      <c r="AP13" s="50" t="s">
        <v>1119</v>
      </c>
      <c r="AQ13" s="50" t="s">
        <v>1120</v>
      </c>
      <c r="AZ13" s="50" t="s">
        <v>1121</v>
      </c>
      <c r="BD13" s="50" t="s">
        <v>1122</v>
      </c>
      <c r="BE13" s="50" t="s">
        <v>1123</v>
      </c>
      <c r="BF13" s="50" t="s">
        <v>1124</v>
      </c>
      <c r="BG13" s="50" t="s">
        <v>1125</v>
      </c>
      <c r="BI13" s="50" t="s">
        <v>1126</v>
      </c>
      <c r="BJ13" s="50" t="s">
        <v>1127</v>
      </c>
      <c r="BK13" s="50" t="s">
        <v>1128</v>
      </c>
      <c r="BL13" s="50" t="s">
        <v>1129</v>
      </c>
      <c r="BM13" s="50" t="s">
        <v>1130</v>
      </c>
      <c r="BO13" s="50" t="s">
        <v>1131</v>
      </c>
      <c r="BP13" s="50" t="s">
        <v>1132</v>
      </c>
      <c r="BT13" s="50" t="s">
        <v>1133</v>
      </c>
      <c r="BU13" s="50" t="s">
        <v>1134</v>
      </c>
      <c r="BW13" s="50" t="s">
        <v>1135</v>
      </c>
      <c r="BY13" s="50" t="s">
        <v>1136</v>
      </c>
      <c r="BZ13" s="50" t="s">
        <v>1137</v>
      </c>
      <c r="CB13" s="50" t="s">
        <v>1138</v>
      </c>
      <c r="CC13" s="50" t="s">
        <v>1139</v>
      </c>
      <c r="CD13" s="50" t="s">
        <v>1140</v>
      </c>
      <c r="CF13" s="50" t="s">
        <v>1141</v>
      </c>
      <c r="CH13" s="50" t="s">
        <v>1142</v>
      </c>
    </row>
    <row r="14" spans="1:90">
      <c r="A14" s="19"/>
      <c r="B14" s="23" t="s">
        <v>1143</v>
      </c>
      <c r="C14" s="24" t="s">
        <v>1144</v>
      </c>
      <c r="E14" s="23" t="s">
        <v>1098</v>
      </c>
      <c r="F14" s="19" t="s">
        <v>1099</v>
      </c>
      <c r="G14" s="24" t="s">
        <v>1100</v>
      </c>
      <c r="I14" s="502" t="s">
        <v>4925</v>
      </c>
      <c r="J14" s="24"/>
      <c r="L14" s="23" t="s">
        <v>1148</v>
      </c>
      <c r="M14" s="65" t="s">
        <v>1149</v>
      </c>
      <c r="Q14" s="50" t="s">
        <v>1150</v>
      </c>
      <c r="R14" s="50" t="s">
        <v>1151</v>
      </c>
      <c r="T14" s="50" t="s">
        <v>1152</v>
      </c>
      <c r="V14" s="50" t="s">
        <v>1153</v>
      </c>
      <c r="W14" s="50" t="s">
        <v>1154</v>
      </c>
      <c r="X14" s="50" t="s">
        <v>1155</v>
      </c>
      <c r="Z14" s="50" t="s">
        <v>1156</v>
      </c>
      <c r="AD14" s="50" t="s">
        <v>1157</v>
      </c>
      <c r="AE14" s="50" t="s">
        <v>1158</v>
      </c>
      <c r="AF14" s="50" t="s">
        <v>1159</v>
      </c>
      <c r="AG14" s="50" t="s">
        <v>1160</v>
      </c>
      <c r="AJ14" s="50" t="s">
        <v>1161</v>
      </c>
      <c r="AM14" s="50" t="s">
        <v>1162</v>
      </c>
      <c r="AN14" s="50" t="s">
        <v>1163</v>
      </c>
      <c r="AP14" s="50" t="s">
        <v>1164</v>
      </c>
      <c r="AQ14" s="50" t="s">
        <v>1165</v>
      </c>
      <c r="AZ14" s="50" t="s">
        <v>1166</v>
      </c>
      <c r="BD14" s="50" t="s">
        <v>1167</v>
      </c>
      <c r="BE14" s="50" t="s">
        <v>1168</v>
      </c>
      <c r="BF14" s="50" t="s">
        <v>1169</v>
      </c>
      <c r="BG14" s="50" t="s">
        <v>1170</v>
      </c>
      <c r="BI14" s="50" t="s">
        <v>1171</v>
      </c>
      <c r="BJ14" s="50" t="s">
        <v>1172</v>
      </c>
      <c r="BK14" s="50" t="s">
        <v>1173</v>
      </c>
      <c r="BL14" s="50" t="s">
        <v>1174</v>
      </c>
      <c r="BM14" s="50" t="s">
        <v>1175</v>
      </c>
      <c r="BO14" s="50" t="s">
        <v>1176</v>
      </c>
      <c r="BP14" s="50" t="s">
        <v>1177</v>
      </c>
      <c r="BT14" s="50" t="s">
        <v>1178</v>
      </c>
      <c r="BU14" s="50" t="s">
        <v>1179</v>
      </c>
      <c r="BW14" s="50" t="s">
        <v>1180</v>
      </c>
      <c r="BY14" s="50" t="s">
        <v>1181</v>
      </c>
      <c r="BZ14" s="50" t="s">
        <v>1182</v>
      </c>
      <c r="CB14" s="50" t="s">
        <v>1183</v>
      </c>
      <c r="CC14" s="50" t="s">
        <v>1184</v>
      </c>
      <c r="CD14" s="50" t="s">
        <v>1185</v>
      </c>
      <c r="CF14" s="50" t="s">
        <v>1186</v>
      </c>
      <c r="CH14" s="50" t="s">
        <v>1187</v>
      </c>
    </row>
    <row r="15" spans="1:90">
      <c r="A15" s="19"/>
      <c r="B15" s="23" t="s">
        <v>1188</v>
      </c>
      <c r="C15" s="24" t="s">
        <v>1189</v>
      </c>
      <c r="E15" s="23" t="s">
        <v>1145</v>
      </c>
      <c r="F15" s="19" t="s">
        <v>1146</v>
      </c>
      <c r="G15" s="24" t="s">
        <v>1147</v>
      </c>
      <c r="I15" s="503" t="s">
        <v>4997</v>
      </c>
      <c r="J15" s="24"/>
      <c r="L15" s="23" t="s">
        <v>1193</v>
      </c>
      <c r="M15" s="65" t="s">
        <v>1194</v>
      </c>
      <c r="Q15" s="50" t="s">
        <v>1195</v>
      </c>
      <c r="R15" s="50" t="s">
        <v>1196</v>
      </c>
      <c r="T15" s="50" t="s">
        <v>1197</v>
      </c>
      <c r="V15" s="50" t="s">
        <v>1198</v>
      </c>
      <c r="W15" s="50" t="s">
        <v>1199</v>
      </c>
      <c r="X15" s="50" t="s">
        <v>1200</v>
      </c>
      <c r="Z15" s="50" t="s">
        <v>1201</v>
      </c>
      <c r="AD15" s="50" t="s">
        <v>1202</v>
      </c>
      <c r="AE15" s="50" t="s">
        <v>1203</v>
      </c>
      <c r="AF15" s="50" t="s">
        <v>1204</v>
      </c>
      <c r="AG15" s="50" t="s">
        <v>1205</v>
      </c>
      <c r="AJ15" s="50" t="s">
        <v>1206</v>
      </c>
      <c r="AM15" s="50" t="s">
        <v>1207</v>
      </c>
      <c r="AN15" s="50" t="s">
        <v>1208</v>
      </c>
      <c r="AP15" s="50" t="s">
        <v>1209</v>
      </c>
      <c r="AQ15" s="50" t="s">
        <v>1210</v>
      </c>
      <c r="AZ15" s="50" t="s">
        <v>1211</v>
      </c>
      <c r="BD15" s="50" t="s">
        <v>1212</v>
      </c>
      <c r="BE15" s="50" t="s">
        <v>1213</v>
      </c>
      <c r="BF15" s="50" t="s">
        <v>1214</v>
      </c>
      <c r="BG15" s="50" t="s">
        <v>1215</v>
      </c>
      <c r="BI15" s="50" t="s">
        <v>1216</v>
      </c>
      <c r="BJ15" s="50" t="s">
        <v>1217</v>
      </c>
      <c r="BK15" s="50" t="s">
        <v>1218</v>
      </c>
      <c r="BL15" s="50" t="s">
        <v>1219</v>
      </c>
      <c r="BM15" s="50" t="s">
        <v>1220</v>
      </c>
      <c r="BO15" s="50" t="s">
        <v>1221</v>
      </c>
      <c r="BP15" s="50" t="s">
        <v>1222</v>
      </c>
      <c r="BT15" s="50" t="s">
        <v>1223</v>
      </c>
      <c r="BU15" s="50" t="s">
        <v>1224</v>
      </c>
      <c r="BW15" s="50" t="s">
        <v>1225</v>
      </c>
      <c r="BY15" s="50" t="s">
        <v>1226</v>
      </c>
      <c r="BZ15" s="50" t="s">
        <v>1227</v>
      </c>
      <c r="CB15" s="50" t="s">
        <v>1228</v>
      </c>
      <c r="CC15" s="50" t="s">
        <v>1229</v>
      </c>
      <c r="CD15" s="50" t="s">
        <v>1230</v>
      </c>
      <c r="CF15" s="50" t="s">
        <v>1231</v>
      </c>
      <c r="CH15" s="50" t="s">
        <v>1232</v>
      </c>
    </row>
    <row r="16" spans="1:90">
      <c r="A16" s="19"/>
      <c r="B16" s="23" t="s">
        <v>1233</v>
      </c>
      <c r="C16" s="24" t="s">
        <v>1234</v>
      </c>
      <c r="E16" s="23" t="s">
        <v>1190</v>
      </c>
      <c r="F16" s="19" t="s">
        <v>1191</v>
      </c>
      <c r="G16" s="24" t="s">
        <v>1192</v>
      </c>
      <c r="I16" s="503" t="s">
        <v>4724</v>
      </c>
      <c r="J16" s="24"/>
      <c r="L16" s="23" t="s">
        <v>1238</v>
      </c>
      <c r="M16" s="65" t="s">
        <v>1239</v>
      </c>
      <c r="Q16" s="50" t="s">
        <v>1240</v>
      </c>
      <c r="T16" s="50" t="s">
        <v>1241</v>
      </c>
      <c r="V16" s="50" t="s">
        <v>1242</v>
      </c>
      <c r="W16" s="50" t="s">
        <v>1243</v>
      </c>
      <c r="X16" s="50" t="s">
        <v>1244</v>
      </c>
      <c r="Z16" s="50" t="s">
        <v>1245</v>
      </c>
      <c r="AD16" s="50" t="s">
        <v>1246</v>
      </c>
      <c r="AE16" s="50" t="s">
        <v>1247</v>
      </c>
      <c r="AF16" s="50" t="s">
        <v>1248</v>
      </c>
      <c r="AG16" s="50" t="s">
        <v>1249</v>
      </c>
      <c r="AJ16" s="50" t="s">
        <v>1250</v>
      </c>
      <c r="AM16" s="50" t="s">
        <v>1251</v>
      </c>
      <c r="AN16" s="50" t="s">
        <v>1252</v>
      </c>
      <c r="AP16" s="50" t="s">
        <v>1253</v>
      </c>
      <c r="AQ16" s="50" t="s">
        <v>1254</v>
      </c>
      <c r="AZ16" s="50" t="s">
        <v>1255</v>
      </c>
      <c r="BD16" s="50" t="s">
        <v>1256</v>
      </c>
      <c r="BE16" s="50" t="s">
        <v>1257</v>
      </c>
      <c r="BF16" s="50" t="s">
        <v>1258</v>
      </c>
      <c r="BG16" s="50" t="s">
        <v>1259</v>
      </c>
      <c r="BI16" s="50" t="s">
        <v>1260</v>
      </c>
      <c r="BJ16" s="50" t="s">
        <v>1261</v>
      </c>
      <c r="BK16" s="50" t="s">
        <v>1262</v>
      </c>
      <c r="BL16" s="50" t="s">
        <v>1263</v>
      </c>
      <c r="BM16" s="50" t="s">
        <v>1264</v>
      </c>
      <c r="BO16" s="50" t="s">
        <v>1265</v>
      </c>
      <c r="BP16" s="50" t="s">
        <v>1266</v>
      </c>
      <c r="BT16" s="50" t="s">
        <v>1267</v>
      </c>
      <c r="BU16" s="50" t="s">
        <v>1268</v>
      </c>
      <c r="BW16" s="50" t="s">
        <v>1269</v>
      </c>
      <c r="BY16" s="50" t="s">
        <v>1270</v>
      </c>
      <c r="BZ16" s="50" t="s">
        <v>1271</v>
      </c>
      <c r="CB16" s="50" t="s">
        <v>1272</v>
      </c>
      <c r="CC16" s="50" t="s">
        <v>1273</v>
      </c>
      <c r="CD16" s="50" t="s">
        <v>1274</v>
      </c>
      <c r="CF16" s="50" t="s">
        <v>1275</v>
      </c>
      <c r="CH16" s="50" t="s">
        <v>1276</v>
      </c>
    </row>
    <row r="17" spans="1:86">
      <c r="A17" s="19"/>
      <c r="B17" s="23" t="s">
        <v>1277</v>
      </c>
      <c r="C17" s="24" t="s">
        <v>1278</v>
      </c>
      <c r="E17" s="23" t="s">
        <v>1235</v>
      </c>
      <c r="F17" s="19" t="s">
        <v>1236</v>
      </c>
      <c r="G17" s="24" t="s">
        <v>1237</v>
      </c>
      <c r="I17" s="502" t="s">
        <v>4936</v>
      </c>
      <c r="J17" s="24"/>
      <c r="L17" s="23" t="s">
        <v>1282</v>
      </c>
      <c r="M17" s="65" t="s">
        <v>1283</v>
      </c>
      <c r="Q17" s="50" t="s">
        <v>1284</v>
      </c>
      <c r="V17" s="50" t="s">
        <v>1285</v>
      </c>
      <c r="X17" s="50" t="s">
        <v>1286</v>
      </c>
      <c r="Z17" s="50" t="s">
        <v>1287</v>
      </c>
      <c r="AD17" s="50" t="s">
        <v>1288</v>
      </c>
      <c r="AE17" s="50" t="s">
        <v>1289</v>
      </c>
      <c r="AF17" s="50" t="s">
        <v>1290</v>
      </c>
      <c r="AG17" s="50" t="s">
        <v>1291</v>
      </c>
      <c r="AJ17" s="50" t="s">
        <v>1292</v>
      </c>
      <c r="AM17" s="50" t="s">
        <v>1293</v>
      </c>
      <c r="AN17" s="50" t="s">
        <v>1294</v>
      </c>
      <c r="AP17" s="50" t="s">
        <v>1295</v>
      </c>
      <c r="AQ17" s="50" t="s">
        <v>1296</v>
      </c>
      <c r="AZ17" s="50" t="s">
        <v>1297</v>
      </c>
      <c r="BD17" s="50" t="s">
        <v>1298</v>
      </c>
      <c r="BE17" s="50" t="s">
        <v>1299</v>
      </c>
      <c r="BF17" s="50" t="s">
        <v>1300</v>
      </c>
      <c r="BI17" s="50" t="s">
        <v>1301</v>
      </c>
      <c r="BJ17" s="50" t="s">
        <v>1302</v>
      </c>
      <c r="BK17" s="50" t="s">
        <v>1303</v>
      </c>
      <c r="BL17" s="50" t="s">
        <v>1304</v>
      </c>
      <c r="BM17" s="50" t="s">
        <v>1305</v>
      </c>
      <c r="BO17" s="50" t="s">
        <v>1306</v>
      </c>
      <c r="BP17" s="50" t="s">
        <v>1307</v>
      </c>
      <c r="BT17" s="50" t="s">
        <v>1308</v>
      </c>
      <c r="BU17" s="50" t="s">
        <v>1309</v>
      </c>
      <c r="BW17" s="50" t="s">
        <v>1310</v>
      </c>
      <c r="BY17" s="50" t="s">
        <v>1311</v>
      </c>
      <c r="BZ17" s="50" t="s">
        <v>1312</v>
      </c>
      <c r="CB17" s="50" t="s">
        <v>1313</v>
      </c>
      <c r="CC17" s="50" t="s">
        <v>1314</v>
      </c>
      <c r="CD17" s="50" t="s">
        <v>1315</v>
      </c>
      <c r="CF17" s="50" t="s">
        <v>1316</v>
      </c>
      <c r="CH17" s="50" t="s">
        <v>1317</v>
      </c>
    </row>
    <row r="18" spans="1:86" ht="15" customHeight="1">
      <c r="A18" s="19"/>
      <c r="B18" s="23" t="s">
        <v>1318</v>
      </c>
      <c r="C18" s="24" t="s">
        <v>1319</v>
      </c>
      <c r="E18" s="23" t="s">
        <v>1823</v>
      </c>
      <c r="F18" s="19" t="s">
        <v>1824</v>
      </c>
      <c r="G18" s="24" t="s">
        <v>1825</v>
      </c>
      <c r="I18" s="502" t="s">
        <v>4927</v>
      </c>
      <c r="J18" s="24"/>
      <c r="L18" s="23" t="s">
        <v>1323</v>
      </c>
      <c r="M18" s="65">
        <v>10</v>
      </c>
      <c r="Q18" s="50" t="s">
        <v>1324</v>
      </c>
      <c r="V18" s="50" t="s">
        <v>1325</v>
      </c>
      <c r="X18" s="50" t="s">
        <v>1326</v>
      </c>
      <c r="Z18" s="50" t="s">
        <v>1327</v>
      </c>
      <c r="AD18" s="50" t="s">
        <v>1328</v>
      </c>
      <c r="AE18" s="50" t="s">
        <v>1329</v>
      </c>
      <c r="AF18" s="50" t="s">
        <v>1330</v>
      </c>
      <c r="AG18" s="50" t="s">
        <v>1331</v>
      </c>
      <c r="AJ18" s="50" t="s">
        <v>1332</v>
      </c>
      <c r="AM18" s="50" t="s">
        <v>1333</v>
      </c>
      <c r="AN18" s="50" t="s">
        <v>1334</v>
      </c>
      <c r="AP18" s="50" t="s">
        <v>1335</v>
      </c>
      <c r="AQ18" s="50" t="s">
        <v>1336</v>
      </c>
      <c r="AZ18" s="50" t="s">
        <v>1337</v>
      </c>
      <c r="BD18" s="50" t="s">
        <v>1338</v>
      </c>
      <c r="BE18" s="50" t="s">
        <v>1339</v>
      </c>
      <c r="BF18" s="50" t="s">
        <v>1340</v>
      </c>
      <c r="BI18" s="50" t="s">
        <v>1341</v>
      </c>
      <c r="BJ18" s="50" t="s">
        <v>1342</v>
      </c>
      <c r="BK18" s="50" t="s">
        <v>1343</v>
      </c>
      <c r="BL18" s="50" t="s">
        <v>1344</v>
      </c>
      <c r="BM18" s="50" t="s">
        <v>1345</v>
      </c>
      <c r="BO18" s="50" t="s">
        <v>1346</v>
      </c>
      <c r="BP18" s="50" t="s">
        <v>1347</v>
      </c>
      <c r="BT18" s="50" t="s">
        <v>1348</v>
      </c>
      <c r="BU18" s="50" t="s">
        <v>1349</v>
      </c>
      <c r="BW18" s="50" t="s">
        <v>1350</v>
      </c>
      <c r="BY18" s="50" t="s">
        <v>1351</v>
      </c>
      <c r="BZ18" s="50" t="s">
        <v>1352</v>
      </c>
      <c r="CB18" s="50" t="s">
        <v>1353</v>
      </c>
      <c r="CC18" s="50" t="s">
        <v>1354</v>
      </c>
      <c r="CD18" s="50" t="s">
        <v>1355</v>
      </c>
      <c r="CF18" s="50" t="s">
        <v>1356</v>
      </c>
      <c r="CH18" s="50" t="s">
        <v>1357</v>
      </c>
    </row>
    <row r="19" spans="1:86">
      <c r="A19" s="19"/>
      <c r="B19" s="23" t="s">
        <v>1358</v>
      </c>
      <c r="C19" s="24" t="s">
        <v>1359</v>
      </c>
      <c r="E19" s="23" t="s">
        <v>1847</v>
      </c>
      <c r="F19" s="19" t="s">
        <v>1848</v>
      </c>
      <c r="G19" s="24" t="s">
        <v>1849</v>
      </c>
      <c r="I19" s="504" t="s">
        <v>4921</v>
      </c>
      <c r="J19" s="24"/>
      <c r="L19" s="23" t="s">
        <v>1363</v>
      </c>
      <c r="M19" s="65">
        <v>11</v>
      </c>
      <c r="Q19" s="50" t="s">
        <v>1364</v>
      </c>
      <c r="V19" s="50" t="s">
        <v>1365</v>
      </c>
      <c r="X19" s="50" t="s">
        <v>1366</v>
      </c>
      <c r="Z19" s="50" t="s">
        <v>1367</v>
      </c>
      <c r="AD19" s="50" t="s">
        <v>1368</v>
      </c>
      <c r="AE19" s="50" t="s">
        <v>1369</v>
      </c>
      <c r="AF19" s="50" t="s">
        <v>1370</v>
      </c>
      <c r="AG19" s="50" t="s">
        <v>1371</v>
      </c>
      <c r="AJ19" s="50" t="s">
        <v>1372</v>
      </c>
      <c r="AM19" s="50" t="s">
        <v>1373</v>
      </c>
      <c r="AN19" s="50" t="s">
        <v>1374</v>
      </c>
      <c r="AP19" s="50" t="s">
        <v>1375</v>
      </c>
      <c r="AQ19" s="50" t="s">
        <v>1376</v>
      </c>
      <c r="AZ19" s="50" t="s">
        <v>1377</v>
      </c>
      <c r="BD19" s="50" t="s">
        <v>1378</v>
      </c>
      <c r="BE19" s="50" t="s">
        <v>1379</v>
      </c>
      <c r="BF19" s="50" t="s">
        <v>1380</v>
      </c>
      <c r="BI19" s="50" t="s">
        <v>1381</v>
      </c>
      <c r="BJ19" s="50" t="s">
        <v>1382</v>
      </c>
      <c r="BK19" s="50" t="s">
        <v>1383</v>
      </c>
      <c r="BL19" s="50" t="s">
        <v>1384</v>
      </c>
      <c r="BM19" s="50" t="s">
        <v>1385</v>
      </c>
      <c r="BO19" s="50" t="s">
        <v>1386</v>
      </c>
      <c r="BP19" s="50" t="s">
        <v>1387</v>
      </c>
      <c r="BT19" s="50" t="s">
        <v>1388</v>
      </c>
      <c r="BU19" s="50" t="s">
        <v>1389</v>
      </c>
      <c r="BW19" s="50" t="s">
        <v>1390</v>
      </c>
      <c r="BY19" s="50" t="s">
        <v>1391</v>
      </c>
      <c r="BZ19" s="50" t="s">
        <v>1392</v>
      </c>
      <c r="CB19" s="50" t="s">
        <v>1393</v>
      </c>
      <c r="CC19" s="50" t="s">
        <v>1394</v>
      </c>
      <c r="CD19" s="50" t="s">
        <v>1395</v>
      </c>
      <c r="CF19" s="50" t="s">
        <v>1396</v>
      </c>
      <c r="CH19" s="50" t="s">
        <v>1397</v>
      </c>
    </row>
    <row r="20" spans="1:86">
      <c r="A20" s="19"/>
      <c r="B20" s="23" t="s">
        <v>1398</v>
      </c>
      <c r="C20" s="24" t="s">
        <v>1399</v>
      </c>
      <c r="E20" s="23" t="s">
        <v>1279</v>
      </c>
      <c r="F20" s="19" t="s">
        <v>1280</v>
      </c>
      <c r="G20" s="24" t="s">
        <v>1281</v>
      </c>
      <c r="I20" s="502" t="s">
        <v>4922</v>
      </c>
      <c r="J20" s="24"/>
      <c r="L20" s="23" t="s">
        <v>1403</v>
      </c>
      <c r="M20" s="65">
        <v>12</v>
      </c>
      <c r="Q20" s="50" t="s">
        <v>1404</v>
      </c>
      <c r="V20" s="50" t="s">
        <v>1405</v>
      </c>
      <c r="X20" s="50" t="s">
        <v>1406</v>
      </c>
      <c r="Z20" s="50" t="s">
        <v>1407</v>
      </c>
      <c r="AD20" s="50" t="s">
        <v>1408</v>
      </c>
      <c r="AE20" s="50" t="s">
        <v>1409</v>
      </c>
      <c r="AF20" s="50" t="s">
        <v>1410</v>
      </c>
      <c r="AG20" s="50" t="s">
        <v>1411</v>
      </c>
      <c r="AJ20" s="50" t="s">
        <v>1412</v>
      </c>
      <c r="AM20" s="50" t="s">
        <v>1413</v>
      </c>
      <c r="AN20" s="50" t="s">
        <v>1414</v>
      </c>
      <c r="AP20" s="50" t="s">
        <v>1415</v>
      </c>
      <c r="AQ20" s="50" t="s">
        <v>1416</v>
      </c>
      <c r="AZ20" s="50" t="s">
        <v>1417</v>
      </c>
      <c r="BF20" s="50" t="s">
        <v>1418</v>
      </c>
      <c r="BJ20" s="50" t="s">
        <v>1419</v>
      </c>
      <c r="BK20" s="50" t="s">
        <v>1420</v>
      </c>
      <c r="BL20" s="50" t="s">
        <v>1421</v>
      </c>
      <c r="BM20" s="50" t="s">
        <v>1422</v>
      </c>
      <c r="BO20" s="50" t="s">
        <v>1423</v>
      </c>
      <c r="BP20" s="50" t="s">
        <v>1424</v>
      </c>
      <c r="BT20" s="50" t="s">
        <v>1425</v>
      </c>
      <c r="BU20" s="50" t="s">
        <v>1426</v>
      </c>
      <c r="BW20" s="50" t="s">
        <v>1427</v>
      </c>
      <c r="BY20" s="50" t="s">
        <v>1428</v>
      </c>
      <c r="BZ20" s="50" t="s">
        <v>1429</v>
      </c>
      <c r="CB20" s="50" t="s">
        <v>1430</v>
      </c>
      <c r="CC20" s="50" t="s">
        <v>1431</v>
      </c>
      <c r="CD20" s="50" t="s">
        <v>1432</v>
      </c>
      <c r="CF20" s="50" t="s">
        <v>1433</v>
      </c>
      <c r="CH20" s="50" t="s">
        <v>1434</v>
      </c>
    </row>
    <row r="21" spans="1:86">
      <c r="A21" s="19"/>
      <c r="B21" s="23" t="s">
        <v>1435</v>
      </c>
      <c r="C21" s="24" t="s">
        <v>1436</v>
      </c>
      <c r="E21" s="23" t="s">
        <v>1869</v>
      </c>
      <c r="F21" s="19" t="s">
        <v>1870</v>
      </c>
      <c r="G21" s="24" t="s">
        <v>1871</v>
      </c>
      <c r="I21" s="502" t="s">
        <v>4928</v>
      </c>
      <c r="J21" s="24"/>
      <c r="L21" s="23" t="s">
        <v>1440</v>
      </c>
      <c r="M21" s="65">
        <v>13</v>
      </c>
      <c r="Q21" s="50" t="s">
        <v>1441</v>
      </c>
      <c r="V21" s="50" t="s">
        <v>1442</v>
      </c>
      <c r="X21" s="50" t="s">
        <v>1443</v>
      </c>
      <c r="Z21" s="50" t="s">
        <v>1444</v>
      </c>
      <c r="AD21" s="50" t="s">
        <v>1445</v>
      </c>
      <c r="AE21" s="50" t="s">
        <v>1446</v>
      </c>
      <c r="AF21" s="50" t="s">
        <v>1447</v>
      </c>
      <c r="AG21" s="50" t="s">
        <v>1448</v>
      </c>
      <c r="AJ21" s="50" t="s">
        <v>1449</v>
      </c>
      <c r="AM21" s="50" t="s">
        <v>1450</v>
      </c>
      <c r="AN21" s="50" t="s">
        <v>1451</v>
      </c>
      <c r="AQ21" s="50" t="s">
        <v>1452</v>
      </c>
      <c r="AZ21" s="50" t="s">
        <v>1453</v>
      </c>
      <c r="BF21" s="50" t="s">
        <v>1454</v>
      </c>
      <c r="BJ21" s="50" t="s">
        <v>1455</v>
      </c>
      <c r="BK21" s="50" t="s">
        <v>1456</v>
      </c>
      <c r="BL21" s="50" t="s">
        <v>1457</v>
      </c>
      <c r="BM21" s="50" t="s">
        <v>1458</v>
      </c>
      <c r="BO21" s="50" t="s">
        <v>1459</v>
      </c>
      <c r="BP21" s="50" t="s">
        <v>1460</v>
      </c>
      <c r="BT21" s="50" t="s">
        <v>1461</v>
      </c>
      <c r="BU21" s="50" t="s">
        <v>1462</v>
      </c>
      <c r="BW21" s="50" t="s">
        <v>1463</v>
      </c>
      <c r="BY21" s="50" t="s">
        <v>1464</v>
      </c>
      <c r="BZ21" s="50" t="s">
        <v>1465</v>
      </c>
      <c r="CB21" s="50" t="s">
        <v>1466</v>
      </c>
      <c r="CC21" s="50" t="s">
        <v>1467</v>
      </c>
      <c r="CD21" s="50" t="s">
        <v>1468</v>
      </c>
      <c r="CF21" s="50" t="s">
        <v>1469</v>
      </c>
      <c r="CH21" s="50" t="s">
        <v>1470</v>
      </c>
    </row>
    <row r="22" spans="1:86">
      <c r="A22" s="19"/>
      <c r="B22" s="23" t="s">
        <v>1471</v>
      </c>
      <c r="C22" s="24" t="s">
        <v>1472</v>
      </c>
      <c r="E22" s="23" t="s">
        <v>2515</v>
      </c>
      <c r="F22" s="19" t="s">
        <v>2516</v>
      </c>
      <c r="G22" s="24" t="s">
        <v>2517</v>
      </c>
      <c r="I22" s="503" t="s">
        <v>4725</v>
      </c>
      <c r="J22" s="24"/>
      <c r="L22" s="23" t="s">
        <v>1476</v>
      </c>
      <c r="M22" s="65">
        <v>14</v>
      </c>
      <c r="Q22" s="50" t="s">
        <v>1477</v>
      </c>
      <c r="V22" s="50" t="s">
        <v>1478</v>
      </c>
      <c r="X22" s="50" t="s">
        <v>1479</v>
      </c>
      <c r="Z22" s="50" t="s">
        <v>1480</v>
      </c>
      <c r="AD22" s="50" t="s">
        <v>1481</v>
      </c>
      <c r="AE22" s="50" t="s">
        <v>1482</v>
      </c>
      <c r="AF22" s="50" t="s">
        <v>1483</v>
      </c>
      <c r="AG22" s="50" t="s">
        <v>1484</v>
      </c>
      <c r="AJ22" s="50" t="s">
        <v>1485</v>
      </c>
      <c r="AM22" s="50" t="s">
        <v>1486</v>
      </c>
      <c r="AN22" s="50" t="s">
        <v>1487</v>
      </c>
      <c r="AQ22" s="50" t="s">
        <v>1488</v>
      </c>
      <c r="AZ22" s="50" t="s">
        <v>1489</v>
      </c>
      <c r="BF22" s="50" t="s">
        <v>1490</v>
      </c>
      <c r="BJ22" s="50" t="s">
        <v>1491</v>
      </c>
      <c r="BK22" s="50" t="s">
        <v>1492</v>
      </c>
      <c r="BL22" s="50" t="s">
        <v>1493</v>
      </c>
      <c r="BM22" s="50" t="s">
        <v>1494</v>
      </c>
      <c r="BO22" s="50" t="s">
        <v>1495</v>
      </c>
      <c r="BP22" s="50" t="s">
        <v>1496</v>
      </c>
      <c r="BT22" s="50" t="s">
        <v>1497</v>
      </c>
      <c r="BU22" s="50" t="s">
        <v>1498</v>
      </c>
      <c r="BW22" s="50" t="s">
        <v>1499</v>
      </c>
      <c r="BY22" s="50" t="s">
        <v>1500</v>
      </c>
      <c r="CB22" s="50" t="s">
        <v>1501</v>
      </c>
      <c r="CC22" s="50" t="s">
        <v>1502</v>
      </c>
      <c r="CD22" s="50" t="s">
        <v>1503</v>
      </c>
      <c r="CF22" s="50" t="s">
        <v>1504</v>
      </c>
      <c r="CH22" s="50" t="s">
        <v>1505</v>
      </c>
    </row>
    <row r="23" spans="1:86">
      <c r="A23" s="19"/>
      <c r="B23" s="23" t="s">
        <v>1506</v>
      </c>
      <c r="C23" s="24" t="s">
        <v>1507</v>
      </c>
      <c r="E23" s="23" t="s">
        <v>2405</v>
      </c>
      <c r="F23" s="19" t="s">
        <v>2406</v>
      </c>
      <c r="G23" s="24" t="s">
        <v>2407</v>
      </c>
      <c r="I23" s="503" t="s">
        <v>5005</v>
      </c>
      <c r="J23" s="24"/>
      <c r="L23" s="23" t="s">
        <v>1511</v>
      </c>
      <c r="M23" s="65">
        <v>16</v>
      </c>
      <c r="Q23" s="50" t="s">
        <v>1512</v>
      </c>
      <c r="V23" s="50" t="s">
        <v>1513</v>
      </c>
      <c r="X23" s="50" t="s">
        <v>1514</v>
      </c>
      <c r="Z23" s="50" t="s">
        <v>1515</v>
      </c>
      <c r="AD23" s="50" t="s">
        <v>1516</v>
      </c>
      <c r="AE23" s="50" t="s">
        <v>1517</v>
      </c>
      <c r="AF23" s="50" t="s">
        <v>1518</v>
      </c>
      <c r="AG23" s="50" t="s">
        <v>1519</v>
      </c>
      <c r="AJ23" s="50" t="s">
        <v>1520</v>
      </c>
      <c r="AM23" s="50" t="s">
        <v>1521</v>
      </c>
      <c r="AN23" s="50" t="s">
        <v>1522</v>
      </c>
      <c r="AQ23" s="50" t="s">
        <v>1523</v>
      </c>
      <c r="AZ23" s="50" t="s">
        <v>1524</v>
      </c>
      <c r="BF23" s="50" t="s">
        <v>1525</v>
      </c>
      <c r="BJ23" s="50" t="s">
        <v>1526</v>
      </c>
      <c r="BK23" s="50" t="s">
        <v>1527</v>
      </c>
      <c r="BL23" s="50" t="s">
        <v>1528</v>
      </c>
      <c r="BM23" s="50" t="s">
        <v>1529</v>
      </c>
      <c r="BO23" s="50" t="s">
        <v>1530</v>
      </c>
      <c r="BP23" s="50" t="s">
        <v>1531</v>
      </c>
      <c r="BT23" s="50" t="s">
        <v>1532</v>
      </c>
      <c r="BU23" s="50" t="s">
        <v>1533</v>
      </c>
      <c r="BY23" s="50" t="s">
        <v>1534</v>
      </c>
      <c r="CB23" s="50" t="s">
        <v>1535</v>
      </c>
      <c r="CC23" s="50" t="s">
        <v>1536</v>
      </c>
      <c r="CD23" s="50" t="s">
        <v>1537</v>
      </c>
      <c r="CF23" s="50" t="s">
        <v>1538</v>
      </c>
      <c r="CH23" s="50" t="s">
        <v>1539</v>
      </c>
    </row>
    <row r="24" spans="1:86">
      <c r="A24" s="19"/>
      <c r="B24" s="16" t="s">
        <v>1540</v>
      </c>
      <c r="C24" s="18" t="s">
        <v>1541</v>
      </c>
      <c r="E24" s="23" t="s">
        <v>1320</v>
      </c>
      <c r="F24" s="19" t="s">
        <v>1321</v>
      </c>
      <c r="G24" s="24" t="s">
        <v>1322</v>
      </c>
      <c r="I24" s="502" t="s">
        <v>4924</v>
      </c>
      <c r="J24" s="24"/>
      <c r="L24" s="23" t="s">
        <v>1545</v>
      </c>
      <c r="M24" s="65">
        <v>17</v>
      </c>
      <c r="Q24" s="50" t="s">
        <v>1546</v>
      </c>
      <c r="V24" s="50" t="s">
        <v>1547</v>
      </c>
      <c r="X24" s="50" t="s">
        <v>1548</v>
      </c>
      <c r="AD24" s="50" t="s">
        <v>1549</v>
      </c>
      <c r="AE24" s="50" t="s">
        <v>1550</v>
      </c>
      <c r="AF24" s="50" t="s">
        <v>1551</v>
      </c>
      <c r="AG24" s="50" t="s">
        <v>1552</v>
      </c>
      <c r="AJ24" s="50" t="s">
        <v>1553</v>
      </c>
      <c r="AM24" s="50" t="s">
        <v>1554</v>
      </c>
      <c r="AN24" s="50" t="s">
        <v>1555</v>
      </c>
      <c r="AQ24" s="50" t="s">
        <v>1556</v>
      </c>
      <c r="AZ24" s="50" t="s">
        <v>1557</v>
      </c>
      <c r="BF24" s="50" t="s">
        <v>1558</v>
      </c>
      <c r="BK24" s="50" t="s">
        <v>1559</v>
      </c>
      <c r="BL24" s="50" t="s">
        <v>1560</v>
      </c>
      <c r="BM24" s="50" t="s">
        <v>1561</v>
      </c>
      <c r="BO24" s="50" t="s">
        <v>1562</v>
      </c>
      <c r="BP24" s="50" t="s">
        <v>1563</v>
      </c>
      <c r="BT24" s="50" t="s">
        <v>1564</v>
      </c>
      <c r="BU24" s="50" t="s">
        <v>1565</v>
      </c>
      <c r="BY24" s="50" t="s">
        <v>1566</v>
      </c>
      <c r="CB24" s="50" t="s">
        <v>1567</v>
      </c>
      <c r="CC24" s="50" t="s">
        <v>1568</v>
      </c>
      <c r="CD24" s="50" t="s">
        <v>1569</v>
      </c>
      <c r="CF24" s="50" t="s">
        <v>1570</v>
      </c>
      <c r="CH24" s="50" t="s">
        <v>1571</v>
      </c>
    </row>
    <row r="25" spans="1:86">
      <c r="E25" s="23" t="s">
        <v>1400</v>
      </c>
      <c r="F25" s="26" t="s">
        <v>1401</v>
      </c>
      <c r="G25" s="24" t="s">
        <v>1402</v>
      </c>
      <c r="I25" s="470" t="s">
        <v>5001</v>
      </c>
      <c r="J25" s="24"/>
      <c r="L25" s="23" t="s">
        <v>1575</v>
      </c>
      <c r="M25" s="65">
        <v>18</v>
      </c>
      <c r="Q25" s="50" t="s">
        <v>1576</v>
      </c>
      <c r="V25" s="50" t="s">
        <v>1577</v>
      </c>
      <c r="X25" s="50" t="s">
        <v>1578</v>
      </c>
      <c r="AD25" s="50" t="s">
        <v>1579</v>
      </c>
      <c r="AE25" s="50" t="s">
        <v>1580</v>
      </c>
      <c r="AF25" s="50" t="s">
        <v>1581</v>
      </c>
      <c r="AG25" s="50" t="s">
        <v>1582</v>
      </c>
      <c r="AJ25" s="50" t="s">
        <v>1583</v>
      </c>
      <c r="AM25" s="50" t="s">
        <v>1584</v>
      </c>
      <c r="AN25" s="50" t="s">
        <v>1585</v>
      </c>
      <c r="AQ25" s="50" t="s">
        <v>1586</v>
      </c>
      <c r="AZ25" s="50" t="s">
        <v>1587</v>
      </c>
      <c r="BF25" s="50" t="s">
        <v>1588</v>
      </c>
      <c r="BK25" s="50" t="s">
        <v>1589</v>
      </c>
      <c r="BL25" s="50" t="s">
        <v>1590</v>
      </c>
      <c r="BM25" s="50" t="s">
        <v>1591</v>
      </c>
      <c r="BO25" s="50" t="s">
        <v>1592</v>
      </c>
      <c r="BP25" s="50" t="s">
        <v>1593</v>
      </c>
      <c r="BT25" s="50" t="s">
        <v>1594</v>
      </c>
      <c r="BU25" s="50" t="s">
        <v>1595</v>
      </c>
      <c r="BY25" s="50" t="s">
        <v>1596</v>
      </c>
      <c r="CB25" s="50" t="s">
        <v>1597</v>
      </c>
      <c r="CC25" s="50" t="s">
        <v>1598</v>
      </c>
      <c r="CD25" s="50" t="s">
        <v>1599</v>
      </c>
      <c r="CF25" s="50" t="s">
        <v>1600</v>
      </c>
      <c r="CH25" s="50" t="s">
        <v>1601</v>
      </c>
    </row>
    <row r="26" spans="1:86">
      <c r="E26" s="23" t="s">
        <v>4750</v>
      </c>
      <c r="F26" s="19" t="s">
        <v>848</v>
      </c>
      <c r="G26" s="24" t="s">
        <v>849</v>
      </c>
      <c r="I26" s="501" t="s">
        <v>4726</v>
      </c>
      <c r="J26" s="24"/>
      <c r="L26" s="23" t="s">
        <v>1605</v>
      </c>
      <c r="M26" s="65">
        <v>19</v>
      </c>
      <c r="Q26" s="50" t="s">
        <v>1606</v>
      </c>
      <c r="V26" s="50" t="s">
        <v>1607</v>
      </c>
      <c r="X26" s="50" t="s">
        <v>1608</v>
      </c>
      <c r="AD26" s="50" t="s">
        <v>1609</v>
      </c>
      <c r="AE26" s="50" t="s">
        <v>1610</v>
      </c>
      <c r="AF26" s="50" t="s">
        <v>1611</v>
      </c>
      <c r="AG26" s="50" t="s">
        <v>1612</v>
      </c>
      <c r="AJ26" s="50" t="s">
        <v>1613</v>
      </c>
      <c r="AM26" s="50" t="s">
        <v>1614</v>
      </c>
      <c r="AN26" s="50" t="s">
        <v>1615</v>
      </c>
      <c r="AQ26" s="50" t="s">
        <v>1616</v>
      </c>
      <c r="AZ26" s="50" t="s">
        <v>1617</v>
      </c>
      <c r="BF26" s="50" t="s">
        <v>1618</v>
      </c>
      <c r="BK26" s="50" t="s">
        <v>1619</v>
      </c>
      <c r="BL26" s="50" t="s">
        <v>1620</v>
      </c>
      <c r="BM26" s="50" t="s">
        <v>1621</v>
      </c>
      <c r="BO26" s="50" t="s">
        <v>1622</v>
      </c>
      <c r="BP26" s="50" t="s">
        <v>1623</v>
      </c>
      <c r="BT26" s="50" t="s">
        <v>1624</v>
      </c>
      <c r="BU26" s="50" t="s">
        <v>1625</v>
      </c>
      <c r="BY26" s="50" t="s">
        <v>1626</v>
      </c>
      <c r="CB26" s="50" t="s">
        <v>1627</v>
      </c>
      <c r="CC26" s="50" t="s">
        <v>1628</v>
      </c>
      <c r="CD26" s="50" t="s">
        <v>1629</v>
      </c>
      <c r="CF26" s="50" t="s">
        <v>1630</v>
      </c>
      <c r="CH26" s="50" t="s">
        <v>1631</v>
      </c>
    </row>
    <row r="27" spans="1:86">
      <c r="E27" s="23" t="s">
        <v>1437</v>
      </c>
      <c r="F27" s="19" t="s">
        <v>1438</v>
      </c>
      <c r="G27" s="24" t="s">
        <v>1439</v>
      </c>
      <c r="I27" s="503" t="s">
        <v>4996</v>
      </c>
      <c r="J27" s="24"/>
      <c r="L27" s="23" t="s">
        <v>1635</v>
      </c>
      <c r="M27" s="65">
        <v>20</v>
      </c>
      <c r="Q27" s="50" t="s">
        <v>1636</v>
      </c>
      <c r="V27" s="50" t="s">
        <v>1637</v>
      </c>
      <c r="X27" s="50" t="s">
        <v>1638</v>
      </c>
      <c r="AD27" s="50" t="s">
        <v>1639</v>
      </c>
      <c r="AE27" s="50" t="s">
        <v>1640</v>
      </c>
      <c r="AF27" s="50" t="s">
        <v>1641</v>
      </c>
      <c r="AG27" s="50" t="s">
        <v>1642</v>
      </c>
      <c r="AJ27" s="50" t="s">
        <v>1643</v>
      </c>
      <c r="AM27" s="50" t="s">
        <v>1644</v>
      </c>
      <c r="AN27" s="50" t="s">
        <v>1645</v>
      </c>
      <c r="AQ27" s="50" t="s">
        <v>1646</v>
      </c>
      <c r="AZ27" s="50" t="s">
        <v>1647</v>
      </c>
      <c r="BK27" s="50" t="s">
        <v>1648</v>
      </c>
      <c r="BL27" s="50" t="s">
        <v>1649</v>
      </c>
      <c r="BM27" s="50" t="s">
        <v>1650</v>
      </c>
      <c r="BO27" s="50" t="s">
        <v>1651</v>
      </c>
      <c r="BP27" s="50" t="s">
        <v>1652</v>
      </c>
      <c r="BT27" s="50" t="s">
        <v>1653</v>
      </c>
      <c r="BU27" s="50" t="s">
        <v>1654</v>
      </c>
      <c r="BY27" s="50" t="s">
        <v>1655</v>
      </c>
      <c r="CB27" s="50" t="s">
        <v>1656</v>
      </c>
      <c r="CC27" s="50" t="s">
        <v>1657</v>
      </c>
      <c r="CD27" s="50" t="s">
        <v>1658</v>
      </c>
      <c r="CF27" s="50" t="s">
        <v>1659</v>
      </c>
      <c r="CH27" s="50" t="s">
        <v>1660</v>
      </c>
    </row>
    <row r="28" spans="1:86">
      <c r="E28" s="23" t="s">
        <v>1473</v>
      </c>
      <c r="F28" s="19" t="s">
        <v>1474</v>
      </c>
      <c r="G28" s="24" t="s">
        <v>1475</v>
      </c>
      <c r="I28" s="500" t="s">
        <v>4995</v>
      </c>
      <c r="J28" s="24"/>
      <c r="L28" s="23" t="s">
        <v>1664</v>
      </c>
      <c r="M28" s="65">
        <v>21</v>
      </c>
      <c r="Q28" s="50" t="s">
        <v>1665</v>
      </c>
      <c r="V28" s="50" t="s">
        <v>1666</v>
      </c>
      <c r="X28" s="50" t="s">
        <v>1667</v>
      </c>
      <c r="AD28" s="50" t="s">
        <v>1668</v>
      </c>
      <c r="AE28" s="50" t="s">
        <v>1669</v>
      </c>
      <c r="AF28" s="50" t="s">
        <v>1670</v>
      </c>
      <c r="AG28" s="50" t="s">
        <v>1671</v>
      </c>
      <c r="AJ28" s="50" t="s">
        <v>1672</v>
      </c>
      <c r="AM28" s="50" t="s">
        <v>1673</v>
      </c>
      <c r="AN28" s="50" t="s">
        <v>1674</v>
      </c>
      <c r="AQ28" s="50" t="s">
        <v>1675</v>
      </c>
      <c r="AZ28" s="50" t="s">
        <v>1676</v>
      </c>
      <c r="BK28" s="50" t="s">
        <v>1677</v>
      </c>
      <c r="BL28" s="50" t="s">
        <v>1678</v>
      </c>
      <c r="BM28" s="50" t="s">
        <v>1679</v>
      </c>
      <c r="BO28" s="50" t="s">
        <v>1680</v>
      </c>
      <c r="BP28" s="50" t="s">
        <v>1681</v>
      </c>
      <c r="BT28" s="50" t="s">
        <v>1682</v>
      </c>
      <c r="BU28" s="50" t="s">
        <v>1683</v>
      </c>
      <c r="BY28" s="50" t="s">
        <v>1684</v>
      </c>
      <c r="CB28" s="50" t="s">
        <v>1685</v>
      </c>
      <c r="CC28" s="50" t="s">
        <v>1686</v>
      </c>
      <c r="CD28" s="50" t="s">
        <v>1687</v>
      </c>
      <c r="CF28" s="50" t="s">
        <v>1688</v>
      </c>
      <c r="CH28" s="50" t="s">
        <v>1689</v>
      </c>
    </row>
    <row r="29" spans="1:86">
      <c r="E29" s="23" t="s">
        <v>1508</v>
      </c>
      <c r="F29" s="19" t="s">
        <v>1509</v>
      </c>
      <c r="G29" s="24" t="s">
        <v>1510</v>
      </c>
      <c r="I29" s="505" t="s">
        <v>4727</v>
      </c>
      <c r="J29" s="24"/>
      <c r="L29" s="23" t="s">
        <v>1693</v>
      </c>
      <c r="M29" s="65">
        <v>22</v>
      </c>
      <c r="Q29" s="50" t="s">
        <v>1694</v>
      </c>
      <c r="V29" s="50" t="s">
        <v>1695</v>
      </c>
      <c r="X29" s="50" t="s">
        <v>1696</v>
      </c>
      <c r="AD29" s="50" t="s">
        <v>1697</v>
      </c>
      <c r="AE29" s="50" t="s">
        <v>1698</v>
      </c>
      <c r="AF29" s="50" t="s">
        <v>1699</v>
      </c>
      <c r="AG29" s="50" t="s">
        <v>1700</v>
      </c>
      <c r="AJ29" s="50" t="s">
        <v>1701</v>
      </c>
      <c r="AM29" s="50" t="s">
        <v>1702</v>
      </c>
      <c r="AN29" s="50" t="s">
        <v>1703</v>
      </c>
      <c r="AZ29" s="50" t="s">
        <v>1704</v>
      </c>
      <c r="BK29" s="50" t="s">
        <v>1705</v>
      </c>
      <c r="BL29" s="50" t="s">
        <v>1706</v>
      </c>
      <c r="BM29" s="50" t="s">
        <v>1707</v>
      </c>
      <c r="BP29" s="50" t="s">
        <v>1708</v>
      </c>
      <c r="BT29" s="50" t="s">
        <v>1709</v>
      </c>
      <c r="BU29" s="50" t="s">
        <v>1710</v>
      </c>
      <c r="BY29" s="50" t="s">
        <v>1711</v>
      </c>
      <c r="CB29" s="50" t="s">
        <v>1712</v>
      </c>
      <c r="CC29" s="50" t="s">
        <v>1713</v>
      </c>
      <c r="CD29" s="50" t="s">
        <v>1714</v>
      </c>
      <c r="CF29" s="50" t="s">
        <v>1715</v>
      </c>
      <c r="CH29" s="50" t="s">
        <v>1716</v>
      </c>
    </row>
    <row r="30" spans="1:86">
      <c r="E30" s="23" t="s">
        <v>1360</v>
      </c>
      <c r="F30" s="19" t="s">
        <v>1361</v>
      </c>
      <c r="G30" s="24" t="s">
        <v>1362</v>
      </c>
      <c r="I30" s="470" t="s">
        <v>5003</v>
      </c>
      <c r="J30" s="24"/>
      <c r="L30" s="23" t="s">
        <v>1720</v>
      </c>
      <c r="M30" s="65">
        <v>23</v>
      </c>
      <c r="Q30" s="50" t="s">
        <v>1721</v>
      </c>
      <c r="V30" s="50" t="s">
        <v>1722</v>
      </c>
      <c r="X30" s="50" t="s">
        <v>1723</v>
      </c>
      <c r="AD30" s="50" t="s">
        <v>1724</v>
      </c>
      <c r="AE30" s="50" t="s">
        <v>1725</v>
      </c>
      <c r="AF30" s="50" t="s">
        <v>1726</v>
      </c>
      <c r="AG30" s="50" t="s">
        <v>1727</v>
      </c>
      <c r="AJ30" s="50" t="s">
        <v>1728</v>
      </c>
      <c r="AM30" s="50" t="s">
        <v>1729</v>
      </c>
      <c r="AN30" s="50" t="s">
        <v>1730</v>
      </c>
      <c r="AZ30" s="50" t="s">
        <v>1731</v>
      </c>
      <c r="BK30" s="50" t="s">
        <v>1732</v>
      </c>
      <c r="BL30" s="50" t="s">
        <v>1733</v>
      </c>
      <c r="BM30" s="50" t="s">
        <v>1734</v>
      </c>
      <c r="BP30" s="50" t="s">
        <v>1735</v>
      </c>
      <c r="BT30" s="50" t="s">
        <v>1736</v>
      </c>
      <c r="BU30" s="50" t="s">
        <v>1737</v>
      </c>
      <c r="BY30" s="50" t="s">
        <v>1738</v>
      </c>
      <c r="CB30" s="50" t="s">
        <v>1739</v>
      </c>
      <c r="CC30" s="50" t="s">
        <v>1740</v>
      </c>
      <c r="CD30" s="50" t="s">
        <v>1741</v>
      </c>
      <c r="CF30" s="50" t="s">
        <v>1742</v>
      </c>
      <c r="CH30" s="50" t="s">
        <v>1743</v>
      </c>
    </row>
    <row r="31" spans="1:86" ht="15" customHeight="1">
      <c r="E31" s="23" t="s">
        <v>1572</v>
      </c>
      <c r="F31" s="19" t="s">
        <v>1573</v>
      </c>
      <c r="G31" s="24" t="s">
        <v>1574</v>
      </c>
      <c r="I31" s="507" t="s">
        <v>5004</v>
      </c>
      <c r="J31" s="24"/>
      <c r="L31" s="23" t="s">
        <v>1747</v>
      </c>
      <c r="M31" s="65">
        <v>24</v>
      </c>
      <c r="Q31" s="50" t="s">
        <v>1748</v>
      </c>
      <c r="V31" s="50" t="s">
        <v>1749</v>
      </c>
      <c r="X31" s="50" t="s">
        <v>1750</v>
      </c>
      <c r="AD31" s="50" t="s">
        <v>1751</v>
      </c>
      <c r="AE31" s="50" t="s">
        <v>1752</v>
      </c>
      <c r="AF31" s="50" t="s">
        <v>1753</v>
      </c>
      <c r="AG31" s="50" t="s">
        <v>1754</v>
      </c>
      <c r="AJ31" s="50" t="s">
        <v>1755</v>
      </c>
      <c r="AM31" s="50" t="s">
        <v>1756</v>
      </c>
      <c r="AN31" s="50" t="s">
        <v>1757</v>
      </c>
      <c r="AZ31" s="50" t="s">
        <v>1758</v>
      </c>
      <c r="BK31" s="50" t="s">
        <v>1759</v>
      </c>
      <c r="BL31" s="50" t="s">
        <v>1760</v>
      </c>
      <c r="BM31" s="50" t="s">
        <v>1761</v>
      </c>
      <c r="BP31" s="50" t="s">
        <v>1762</v>
      </c>
      <c r="BT31" s="50" t="s">
        <v>1763</v>
      </c>
      <c r="BU31" s="50" t="s">
        <v>1764</v>
      </c>
      <c r="BY31" s="50" t="s">
        <v>1765</v>
      </c>
      <c r="CB31" s="50" t="s">
        <v>1766</v>
      </c>
      <c r="CC31" s="50" t="s">
        <v>1767</v>
      </c>
      <c r="CD31" s="50" t="s">
        <v>1768</v>
      </c>
      <c r="CF31" s="50" t="s">
        <v>1769</v>
      </c>
      <c r="CH31" s="50" t="s">
        <v>1770</v>
      </c>
    </row>
    <row r="32" spans="1:86">
      <c r="E32" s="23" t="s">
        <v>1542</v>
      </c>
      <c r="F32" s="19" t="s">
        <v>1543</v>
      </c>
      <c r="G32" s="24" t="s">
        <v>1544</v>
      </c>
      <c r="I32" s="502" t="s">
        <v>4923</v>
      </c>
      <c r="J32" s="37"/>
      <c r="L32" s="23" t="s">
        <v>1774</v>
      </c>
      <c r="M32" s="65" t="s">
        <v>1775</v>
      </c>
      <c r="V32" s="50" t="s">
        <v>1776</v>
      </c>
      <c r="X32" s="50" t="s">
        <v>1777</v>
      </c>
      <c r="AD32" s="50" t="s">
        <v>1778</v>
      </c>
      <c r="AE32" s="50" t="s">
        <v>1779</v>
      </c>
      <c r="AF32" s="50" t="s">
        <v>1780</v>
      </c>
      <c r="AG32" s="50" t="s">
        <v>1781</v>
      </c>
      <c r="AJ32" s="50" t="s">
        <v>1782</v>
      </c>
      <c r="AM32" s="50" t="s">
        <v>1783</v>
      </c>
      <c r="AN32" s="50" t="s">
        <v>1784</v>
      </c>
      <c r="AZ32" s="50" t="s">
        <v>1785</v>
      </c>
      <c r="BK32" s="50" t="s">
        <v>1786</v>
      </c>
      <c r="BL32" s="50" t="s">
        <v>1787</v>
      </c>
      <c r="BM32" s="50" t="s">
        <v>1788</v>
      </c>
      <c r="BP32" s="50" t="s">
        <v>1789</v>
      </c>
      <c r="BT32" s="50" t="s">
        <v>1790</v>
      </c>
      <c r="BU32" s="50" t="s">
        <v>1791</v>
      </c>
      <c r="BY32" s="50" t="s">
        <v>1792</v>
      </c>
      <c r="CB32" s="50" t="s">
        <v>1793</v>
      </c>
      <c r="CC32" s="50" t="s">
        <v>1794</v>
      </c>
      <c r="CD32" s="50" t="s">
        <v>1795</v>
      </c>
      <c r="CF32" s="50" t="s">
        <v>1796</v>
      </c>
    </row>
    <row r="33" spans="2:84">
      <c r="B33" s="50" t="s">
        <v>152</v>
      </c>
      <c r="E33" s="23" t="s">
        <v>2445</v>
      </c>
      <c r="F33" s="19" t="s">
        <v>2446</v>
      </c>
      <c r="G33" s="24" t="s">
        <v>2447</v>
      </c>
      <c r="I33" s="503" t="s">
        <v>4728</v>
      </c>
      <c r="J33" s="24"/>
      <c r="L33" s="23" t="s">
        <v>1800</v>
      </c>
      <c r="M33" s="65" t="s">
        <v>1801</v>
      </c>
      <c r="V33" s="50" t="s">
        <v>1802</v>
      </c>
      <c r="X33" s="50" t="s">
        <v>1803</v>
      </c>
      <c r="AD33" s="50" t="s">
        <v>1804</v>
      </c>
      <c r="AE33" s="50" t="s">
        <v>1805</v>
      </c>
      <c r="AF33" s="50" t="s">
        <v>1806</v>
      </c>
      <c r="AG33" s="50" t="s">
        <v>1807</v>
      </c>
      <c r="AJ33" s="50" t="s">
        <v>1808</v>
      </c>
      <c r="AM33" s="50" t="s">
        <v>1809</v>
      </c>
      <c r="AN33" s="50" t="s">
        <v>1810</v>
      </c>
      <c r="AZ33" s="50" t="s">
        <v>1811</v>
      </c>
      <c r="BK33" s="50" t="s">
        <v>1812</v>
      </c>
      <c r="BL33" s="50" t="s">
        <v>1813</v>
      </c>
      <c r="BM33" s="50" t="s">
        <v>1814</v>
      </c>
      <c r="BP33" s="50" t="s">
        <v>1815</v>
      </c>
      <c r="BT33" s="50" t="s">
        <v>1816</v>
      </c>
      <c r="BU33" s="50" t="s">
        <v>1817</v>
      </c>
      <c r="BY33" s="50" t="s">
        <v>1818</v>
      </c>
      <c r="CB33" s="50" t="s">
        <v>1819</v>
      </c>
      <c r="CC33" s="50" t="s">
        <v>1820</v>
      </c>
      <c r="CD33" s="50" t="s">
        <v>1821</v>
      </c>
      <c r="CF33" s="50" t="s">
        <v>1822</v>
      </c>
    </row>
    <row r="34" spans="2:84">
      <c r="B34" s="50" t="s">
        <v>286</v>
      </c>
      <c r="E34" s="23" t="s">
        <v>4771</v>
      </c>
      <c r="F34" s="26" t="s">
        <v>3299</v>
      </c>
      <c r="G34" s="196" t="s">
        <v>318</v>
      </c>
      <c r="I34" s="502" t="s">
        <v>4926</v>
      </c>
      <c r="J34" s="24"/>
      <c r="L34" s="23" t="s">
        <v>1826</v>
      </c>
      <c r="M34" s="65" t="s">
        <v>1827</v>
      </c>
      <c r="V34" s="50" t="s">
        <v>1828</v>
      </c>
      <c r="X34" s="50" t="s">
        <v>1829</v>
      </c>
      <c r="AD34" s="50" t="s">
        <v>1830</v>
      </c>
      <c r="AE34" s="50" t="s">
        <v>1831</v>
      </c>
      <c r="AF34" s="50" t="s">
        <v>1832</v>
      </c>
      <c r="AG34" s="50" t="s">
        <v>1833</v>
      </c>
      <c r="AM34" s="50" t="s">
        <v>1834</v>
      </c>
      <c r="AN34" s="50" t="s">
        <v>1835</v>
      </c>
      <c r="AZ34" s="50" t="s">
        <v>1836</v>
      </c>
      <c r="BK34" s="50" t="s">
        <v>1837</v>
      </c>
      <c r="BL34" s="50" t="s">
        <v>1838</v>
      </c>
      <c r="BM34" s="50" t="s">
        <v>1839</v>
      </c>
      <c r="BT34" s="50" t="s">
        <v>1840</v>
      </c>
      <c r="BU34" s="50" t="s">
        <v>1841</v>
      </c>
      <c r="BY34" s="50" t="s">
        <v>1842</v>
      </c>
      <c r="CB34" s="50" t="s">
        <v>1843</v>
      </c>
      <c r="CC34" s="50" t="s">
        <v>1844</v>
      </c>
      <c r="CD34" s="50" t="s">
        <v>1845</v>
      </c>
      <c r="CF34" s="50" t="s">
        <v>1846</v>
      </c>
    </row>
    <row r="35" spans="2:84">
      <c r="B35" s="50" t="s">
        <v>298</v>
      </c>
      <c r="E35" s="23" t="s">
        <v>1717</v>
      </c>
      <c r="F35" s="19" t="s">
        <v>1718</v>
      </c>
      <c r="G35" s="24" t="s">
        <v>1719</v>
      </c>
      <c r="I35" s="501" t="s">
        <v>4729</v>
      </c>
      <c r="J35" s="24"/>
      <c r="L35" s="23" t="s">
        <v>1850</v>
      </c>
      <c r="M35" s="65" t="s">
        <v>1851</v>
      </c>
      <c r="X35" s="50" t="s">
        <v>1852</v>
      </c>
      <c r="AD35" s="50" t="s">
        <v>1853</v>
      </c>
      <c r="AE35" s="50" t="s">
        <v>1854</v>
      </c>
      <c r="AF35" s="50" t="s">
        <v>1855</v>
      </c>
      <c r="AG35" s="50" t="s">
        <v>1856</v>
      </c>
      <c r="AM35" s="50" t="s">
        <v>1857</v>
      </c>
      <c r="AN35" s="50" t="s">
        <v>1858</v>
      </c>
      <c r="AZ35" s="50" t="s">
        <v>1859</v>
      </c>
      <c r="BK35" s="50" t="s">
        <v>1860</v>
      </c>
      <c r="BL35" s="50" t="s">
        <v>1861</v>
      </c>
      <c r="BM35" s="50" t="s">
        <v>1862</v>
      </c>
      <c r="BT35" s="50" t="s">
        <v>1863</v>
      </c>
      <c r="BU35" s="50" t="s">
        <v>1864</v>
      </c>
      <c r="BY35" s="50" t="s">
        <v>1865</v>
      </c>
      <c r="CB35" s="50" t="s">
        <v>1866</v>
      </c>
      <c r="CD35" s="50" t="s">
        <v>1867</v>
      </c>
      <c r="CF35" s="50" t="s">
        <v>1868</v>
      </c>
    </row>
    <row r="36" spans="2:84">
      <c r="E36" s="23" t="s">
        <v>1602</v>
      </c>
      <c r="F36" s="19" t="s">
        <v>1603</v>
      </c>
      <c r="G36" s="24" t="s">
        <v>1604</v>
      </c>
      <c r="I36" s="503" t="s">
        <v>4730</v>
      </c>
      <c r="J36" s="24"/>
      <c r="L36" s="23" t="s">
        <v>1872</v>
      </c>
      <c r="M36" s="65" t="s">
        <v>1873</v>
      </c>
      <c r="X36" s="50" t="s">
        <v>1874</v>
      </c>
      <c r="AD36" s="50" t="s">
        <v>1875</v>
      </c>
      <c r="AE36" s="50" t="s">
        <v>1876</v>
      </c>
      <c r="AF36" s="50" t="s">
        <v>1877</v>
      </c>
      <c r="AG36" s="50" t="s">
        <v>1878</v>
      </c>
      <c r="AM36" s="50" t="s">
        <v>1879</v>
      </c>
      <c r="AN36" s="50" t="s">
        <v>1880</v>
      </c>
      <c r="AZ36" s="50" t="s">
        <v>1881</v>
      </c>
      <c r="BK36" s="50" t="s">
        <v>1882</v>
      </c>
      <c r="BL36" s="50" t="s">
        <v>1883</v>
      </c>
      <c r="BM36" s="50" t="s">
        <v>1884</v>
      </c>
      <c r="BT36" s="50" t="s">
        <v>1885</v>
      </c>
      <c r="BU36" s="50" t="s">
        <v>1886</v>
      </c>
      <c r="BY36" s="50" t="s">
        <v>1887</v>
      </c>
      <c r="CB36" s="50" t="s">
        <v>1888</v>
      </c>
      <c r="CD36" s="50" t="s">
        <v>1889</v>
      </c>
      <c r="CF36" s="50" t="s">
        <v>1890</v>
      </c>
    </row>
    <row r="37" spans="2:84">
      <c r="E37" s="23" t="s">
        <v>1632</v>
      </c>
      <c r="F37" s="19" t="s">
        <v>1633</v>
      </c>
      <c r="G37" s="24" t="s">
        <v>1634</v>
      </c>
      <c r="I37" s="502" t="s">
        <v>4930</v>
      </c>
      <c r="J37" s="196"/>
      <c r="L37" s="23" t="s">
        <v>1894</v>
      </c>
      <c r="M37" s="65" t="s">
        <v>1895</v>
      </c>
      <c r="X37" s="50" t="s">
        <v>1896</v>
      </c>
      <c r="AD37" s="50" t="s">
        <v>1897</v>
      </c>
      <c r="AE37" s="50" t="s">
        <v>1898</v>
      </c>
      <c r="AF37" s="50" t="s">
        <v>1899</v>
      </c>
      <c r="AG37" s="50" t="s">
        <v>1900</v>
      </c>
      <c r="AM37" s="50" t="s">
        <v>1901</v>
      </c>
      <c r="AN37" s="50" t="s">
        <v>1902</v>
      </c>
      <c r="AZ37" s="50" t="s">
        <v>1903</v>
      </c>
      <c r="BK37" s="50" t="s">
        <v>1904</v>
      </c>
      <c r="BL37" s="50" t="s">
        <v>1905</v>
      </c>
      <c r="BM37" s="50" t="s">
        <v>1906</v>
      </c>
      <c r="BT37" s="50" t="s">
        <v>1907</v>
      </c>
      <c r="BU37" s="50" t="s">
        <v>1908</v>
      </c>
      <c r="BY37" s="50" t="s">
        <v>1909</v>
      </c>
      <c r="CB37" s="50" t="s">
        <v>1910</v>
      </c>
      <c r="CD37" s="50" t="s">
        <v>1911</v>
      </c>
      <c r="CF37" s="50" t="s">
        <v>1912</v>
      </c>
    </row>
    <row r="38" spans="2:84">
      <c r="E38" s="23" t="s">
        <v>1661</v>
      </c>
      <c r="F38" s="19" t="s">
        <v>1662</v>
      </c>
      <c r="G38" s="24" t="s">
        <v>1663</v>
      </c>
      <c r="I38" s="502" t="s">
        <v>4931</v>
      </c>
      <c r="J38" s="196"/>
      <c r="L38" s="23" t="s">
        <v>1916</v>
      </c>
      <c r="M38" s="65" t="s">
        <v>1917</v>
      </c>
      <c r="X38" s="50" t="s">
        <v>1918</v>
      </c>
      <c r="AD38" s="50" t="s">
        <v>1919</v>
      </c>
      <c r="AE38" s="50" t="s">
        <v>1920</v>
      </c>
      <c r="AF38" s="50" t="s">
        <v>1921</v>
      </c>
      <c r="AG38" s="50" t="s">
        <v>1922</v>
      </c>
      <c r="AM38" s="50" t="s">
        <v>1923</v>
      </c>
      <c r="AN38" s="50" t="s">
        <v>1924</v>
      </c>
      <c r="AZ38" s="50" t="s">
        <v>1925</v>
      </c>
      <c r="BL38" s="50" t="s">
        <v>1926</v>
      </c>
      <c r="BM38" s="50" t="s">
        <v>1927</v>
      </c>
      <c r="BT38" s="50" t="s">
        <v>1928</v>
      </c>
      <c r="BU38" s="50" t="s">
        <v>1929</v>
      </c>
      <c r="BY38" s="50" t="s">
        <v>1930</v>
      </c>
      <c r="CB38" s="50" t="s">
        <v>1931</v>
      </c>
      <c r="CD38" s="50" t="s">
        <v>1932</v>
      </c>
      <c r="CF38" s="50" t="s">
        <v>1933</v>
      </c>
    </row>
    <row r="39" spans="2:84">
      <c r="E39" s="23" t="s">
        <v>1690</v>
      </c>
      <c r="F39" s="19" t="s">
        <v>1691</v>
      </c>
      <c r="G39" s="24" t="s">
        <v>1692</v>
      </c>
      <c r="I39" s="470" t="s">
        <v>4731</v>
      </c>
      <c r="J39" s="24"/>
      <c r="L39" s="23" t="s">
        <v>1937</v>
      </c>
      <c r="M39" s="65" t="s">
        <v>1938</v>
      </c>
      <c r="AD39" s="50" t="s">
        <v>1939</v>
      </c>
      <c r="AE39" s="50" t="s">
        <v>1940</v>
      </c>
      <c r="AF39" s="50" t="s">
        <v>1941</v>
      </c>
      <c r="AG39" s="50" t="s">
        <v>1942</v>
      </c>
      <c r="AM39" s="50" t="s">
        <v>1943</v>
      </c>
      <c r="AN39" s="50" t="s">
        <v>1944</v>
      </c>
      <c r="AZ39" s="50" t="s">
        <v>1945</v>
      </c>
      <c r="BL39" s="50" t="s">
        <v>1946</v>
      </c>
      <c r="BM39" s="50" t="s">
        <v>1947</v>
      </c>
      <c r="BT39" s="50" t="s">
        <v>1948</v>
      </c>
      <c r="BU39" s="50" t="s">
        <v>1949</v>
      </c>
      <c r="BY39" s="50" t="s">
        <v>1950</v>
      </c>
      <c r="CB39" s="50" t="s">
        <v>1951</v>
      </c>
      <c r="CD39" s="50" t="s">
        <v>1952</v>
      </c>
      <c r="CF39" s="50" t="s">
        <v>1953</v>
      </c>
    </row>
    <row r="40" spans="2:84">
      <c r="E40" s="23" t="s">
        <v>1744</v>
      </c>
      <c r="F40" s="19" t="s">
        <v>1745</v>
      </c>
      <c r="G40" s="24" t="s">
        <v>1746</v>
      </c>
      <c r="I40" s="498" t="s">
        <v>5006</v>
      </c>
      <c r="J40" s="24"/>
      <c r="L40" s="23" t="s">
        <v>1957</v>
      </c>
      <c r="M40" s="65" t="s">
        <v>1958</v>
      </c>
      <c r="AD40" s="50" t="s">
        <v>1959</v>
      </c>
      <c r="AE40" s="50" t="s">
        <v>1960</v>
      </c>
      <c r="AF40" s="50" t="s">
        <v>1961</v>
      </c>
      <c r="AG40" s="50" t="s">
        <v>1962</v>
      </c>
      <c r="AM40" s="50" t="s">
        <v>1963</v>
      </c>
      <c r="AN40" s="50" t="s">
        <v>1964</v>
      </c>
      <c r="BL40" s="50" t="s">
        <v>1965</v>
      </c>
      <c r="BM40" s="50" t="s">
        <v>1966</v>
      </c>
      <c r="BT40" s="50" t="s">
        <v>1967</v>
      </c>
      <c r="BU40" s="50" t="s">
        <v>1968</v>
      </c>
      <c r="BY40" s="50" t="s">
        <v>1969</v>
      </c>
      <c r="CB40" s="50" t="s">
        <v>1970</v>
      </c>
      <c r="CD40" s="50" t="s">
        <v>1971</v>
      </c>
      <c r="CF40" s="50" t="s">
        <v>1972</v>
      </c>
    </row>
    <row r="41" spans="2:84">
      <c r="E41" s="23" t="s">
        <v>1771</v>
      </c>
      <c r="F41" s="19" t="s">
        <v>1772</v>
      </c>
      <c r="G41" s="24" t="s">
        <v>1773</v>
      </c>
      <c r="I41" s="503" t="s">
        <v>4732</v>
      </c>
      <c r="J41" s="24"/>
      <c r="L41" s="23" t="s">
        <v>1976</v>
      </c>
      <c r="M41" s="65" t="s">
        <v>1977</v>
      </c>
      <c r="AD41" s="50" t="s">
        <v>1978</v>
      </c>
      <c r="AE41" s="50" t="s">
        <v>1979</v>
      </c>
      <c r="AF41" s="50" t="s">
        <v>1980</v>
      </c>
      <c r="AG41" s="50" t="s">
        <v>1981</v>
      </c>
      <c r="AM41" s="50" t="s">
        <v>1982</v>
      </c>
      <c r="AN41" s="50" t="s">
        <v>1983</v>
      </c>
      <c r="BL41" s="50" t="s">
        <v>1984</v>
      </c>
      <c r="BM41" s="50" t="s">
        <v>1985</v>
      </c>
      <c r="BT41" s="50" t="s">
        <v>1986</v>
      </c>
      <c r="BU41" s="50" t="s">
        <v>1987</v>
      </c>
      <c r="BY41" s="50" t="s">
        <v>1988</v>
      </c>
      <c r="CB41" s="50" t="s">
        <v>1989</v>
      </c>
      <c r="CD41" s="50" t="s">
        <v>1990</v>
      </c>
      <c r="CF41" s="50" t="s">
        <v>1991</v>
      </c>
    </row>
    <row r="42" spans="2:84">
      <c r="E42" s="23" t="s">
        <v>1797</v>
      </c>
      <c r="F42" s="19" t="s">
        <v>1798</v>
      </c>
      <c r="G42" s="24" t="s">
        <v>1799</v>
      </c>
      <c r="I42" s="501" t="s">
        <v>4733</v>
      </c>
      <c r="J42" s="24"/>
      <c r="L42" s="23" t="s">
        <v>1995</v>
      </c>
      <c r="M42" s="65" t="s">
        <v>1996</v>
      </c>
      <c r="AD42" s="50" t="s">
        <v>1997</v>
      </c>
      <c r="AE42" s="50" t="s">
        <v>1998</v>
      </c>
      <c r="AF42" s="50" t="s">
        <v>1999</v>
      </c>
      <c r="AG42" s="50" t="s">
        <v>2000</v>
      </c>
      <c r="AM42" s="50" t="s">
        <v>2001</v>
      </c>
      <c r="AN42" s="50" t="s">
        <v>2002</v>
      </c>
      <c r="BL42" s="50" t="s">
        <v>2003</v>
      </c>
      <c r="BM42" s="50" t="s">
        <v>2004</v>
      </c>
      <c r="BT42" s="50" t="s">
        <v>2005</v>
      </c>
      <c r="BU42" s="50" t="s">
        <v>2006</v>
      </c>
      <c r="BY42" s="50" t="s">
        <v>2007</v>
      </c>
      <c r="CB42" s="50" t="s">
        <v>2008</v>
      </c>
      <c r="CD42" s="50" t="s">
        <v>2009</v>
      </c>
      <c r="CF42" s="50" t="s">
        <v>2010</v>
      </c>
    </row>
    <row r="43" spans="2:84">
      <c r="E43" s="23" t="s">
        <v>1891</v>
      </c>
      <c r="F43" s="19" t="s">
        <v>1892</v>
      </c>
      <c r="G43" s="24" t="s">
        <v>1893</v>
      </c>
      <c r="I43" s="499" t="s">
        <v>4933</v>
      </c>
      <c r="J43" s="24"/>
      <c r="L43" s="23" t="s">
        <v>2014</v>
      </c>
      <c r="M43" s="65" t="s">
        <v>2015</v>
      </c>
      <c r="AD43" s="50" t="s">
        <v>2016</v>
      </c>
      <c r="AE43" s="50" t="s">
        <v>2017</v>
      </c>
      <c r="AF43" s="50" t="s">
        <v>2018</v>
      </c>
      <c r="AM43" s="50" t="s">
        <v>2019</v>
      </c>
      <c r="AN43" s="50" t="s">
        <v>2020</v>
      </c>
      <c r="BL43" s="50" t="s">
        <v>2021</v>
      </c>
      <c r="BM43" s="50" t="s">
        <v>2022</v>
      </c>
      <c r="BT43" s="50" t="s">
        <v>2023</v>
      </c>
      <c r="BU43" s="50" t="s">
        <v>2024</v>
      </c>
      <c r="BY43" s="50" t="s">
        <v>2025</v>
      </c>
      <c r="CB43" s="50" t="s">
        <v>2026</v>
      </c>
      <c r="CD43" s="50" t="s">
        <v>2027</v>
      </c>
      <c r="CF43" s="50" t="s">
        <v>2028</v>
      </c>
    </row>
    <row r="44" spans="2:84">
      <c r="E44" s="23" t="s">
        <v>1913</v>
      </c>
      <c r="F44" s="19" t="s">
        <v>1914</v>
      </c>
      <c r="G44" s="24" t="s">
        <v>1915</v>
      </c>
      <c r="I44" s="502" t="s">
        <v>4934</v>
      </c>
      <c r="J44" s="24"/>
      <c r="L44" s="23" t="s">
        <v>2032</v>
      </c>
      <c r="M44" s="65" t="s">
        <v>2033</v>
      </c>
      <c r="AD44" s="50" t="s">
        <v>2034</v>
      </c>
      <c r="AE44" s="50" t="s">
        <v>2035</v>
      </c>
      <c r="AF44" s="50" t="s">
        <v>2036</v>
      </c>
      <c r="AM44" s="50" t="s">
        <v>2037</v>
      </c>
      <c r="AN44" s="50" t="s">
        <v>2038</v>
      </c>
      <c r="BL44" s="50" t="s">
        <v>2039</v>
      </c>
      <c r="BM44" s="50" t="s">
        <v>2040</v>
      </c>
      <c r="BT44" s="50" t="s">
        <v>2041</v>
      </c>
      <c r="BU44" s="50" t="s">
        <v>2042</v>
      </c>
      <c r="BY44" s="50" t="s">
        <v>2043</v>
      </c>
      <c r="CB44" s="50" t="s">
        <v>2044</v>
      </c>
      <c r="CD44" s="50" t="s">
        <v>2045</v>
      </c>
      <c r="CF44" s="50" t="s">
        <v>2046</v>
      </c>
    </row>
    <row r="45" spans="2:84">
      <c r="E45" s="23" t="s">
        <v>1934</v>
      </c>
      <c r="F45" s="19" t="s">
        <v>1935</v>
      </c>
      <c r="G45" s="24" t="s">
        <v>1936</v>
      </c>
      <c r="I45" s="506" t="s">
        <v>4929</v>
      </c>
      <c r="J45" s="24"/>
      <c r="L45" s="23" t="s">
        <v>2050</v>
      </c>
      <c r="M45" s="65" t="s">
        <v>2051</v>
      </c>
      <c r="AD45" s="50" t="s">
        <v>2052</v>
      </c>
      <c r="AE45" s="50" t="s">
        <v>2053</v>
      </c>
      <c r="AF45" s="50" t="s">
        <v>2054</v>
      </c>
      <c r="AM45" s="50" t="s">
        <v>2055</v>
      </c>
      <c r="AN45" s="50" t="s">
        <v>2056</v>
      </c>
      <c r="BL45" s="50" t="s">
        <v>2057</v>
      </c>
      <c r="BM45" s="50" t="s">
        <v>2058</v>
      </c>
      <c r="BT45" s="50" t="s">
        <v>2059</v>
      </c>
      <c r="BU45" s="50" t="s">
        <v>2060</v>
      </c>
      <c r="BY45" s="50" t="s">
        <v>2061</v>
      </c>
      <c r="CB45" s="50" t="s">
        <v>2062</v>
      </c>
      <c r="CD45" s="50" t="s">
        <v>2063</v>
      </c>
      <c r="CF45" s="50" t="s">
        <v>2064</v>
      </c>
    </row>
    <row r="46" spans="2:84">
      <c r="E46" s="23" t="s">
        <v>1954</v>
      </c>
      <c r="F46" s="19" t="s">
        <v>1955</v>
      </c>
      <c r="G46" s="24" t="s">
        <v>1956</v>
      </c>
      <c r="I46" s="498" t="s">
        <v>5002</v>
      </c>
      <c r="J46" s="24"/>
      <c r="L46" s="23" t="s">
        <v>2068</v>
      </c>
      <c r="M46" s="65" t="s">
        <v>2069</v>
      </c>
      <c r="AD46" s="50" t="s">
        <v>2070</v>
      </c>
      <c r="AE46" s="50" t="s">
        <v>2071</v>
      </c>
      <c r="AF46" s="50" t="s">
        <v>2072</v>
      </c>
      <c r="AM46" s="50" t="s">
        <v>2073</v>
      </c>
      <c r="AN46" s="50" t="s">
        <v>2074</v>
      </c>
      <c r="BL46" s="50" t="s">
        <v>2075</v>
      </c>
      <c r="BM46" s="50" t="s">
        <v>2076</v>
      </c>
      <c r="BT46" s="50" t="s">
        <v>2077</v>
      </c>
      <c r="BU46" s="50" t="s">
        <v>2078</v>
      </c>
      <c r="BY46" s="50" t="s">
        <v>2079</v>
      </c>
      <c r="CB46" s="50" t="s">
        <v>2080</v>
      </c>
      <c r="CD46" s="50" t="s">
        <v>2081</v>
      </c>
      <c r="CF46" s="50" t="s">
        <v>2082</v>
      </c>
    </row>
    <row r="47" spans="2:84">
      <c r="E47" s="23" t="s">
        <v>2029</v>
      </c>
      <c r="F47" s="19" t="s">
        <v>2030</v>
      </c>
      <c r="G47" s="24" t="s">
        <v>2031</v>
      </c>
      <c r="I47" s="502" t="s">
        <v>4935</v>
      </c>
      <c r="J47" s="22"/>
      <c r="L47" s="23" t="s">
        <v>2086</v>
      </c>
      <c r="M47" s="65" t="s">
        <v>2087</v>
      </c>
      <c r="AD47" s="50" t="s">
        <v>2088</v>
      </c>
      <c r="AE47" s="50" t="s">
        <v>2089</v>
      </c>
      <c r="AF47" s="50" t="s">
        <v>2090</v>
      </c>
      <c r="AM47" s="50" t="s">
        <v>2091</v>
      </c>
      <c r="AN47" s="50" t="s">
        <v>2092</v>
      </c>
      <c r="BL47" s="50" t="s">
        <v>2093</v>
      </c>
      <c r="BM47" s="50" t="s">
        <v>2094</v>
      </c>
      <c r="BT47" s="50" t="s">
        <v>2095</v>
      </c>
      <c r="BU47" s="50" t="s">
        <v>2096</v>
      </c>
      <c r="BY47" s="50" t="s">
        <v>2097</v>
      </c>
      <c r="CB47" s="50" t="s">
        <v>2098</v>
      </c>
      <c r="CF47" s="50" t="s">
        <v>2099</v>
      </c>
    </row>
    <row r="48" spans="2:84">
      <c r="E48" s="23" t="s">
        <v>1973</v>
      </c>
      <c r="F48" s="19" t="s">
        <v>1974</v>
      </c>
      <c r="G48" s="24" t="s">
        <v>1975</v>
      </c>
      <c r="I48" s="469"/>
      <c r="J48" s="19"/>
      <c r="L48" s="23" t="s">
        <v>2103</v>
      </c>
      <c r="M48" s="65" t="s">
        <v>2104</v>
      </c>
      <c r="AD48" s="50" t="s">
        <v>2105</v>
      </c>
      <c r="AE48" s="50" t="s">
        <v>2106</v>
      </c>
      <c r="AF48" s="50" t="s">
        <v>2107</v>
      </c>
      <c r="AM48" s="50" t="s">
        <v>2108</v>
      </c>
      <c r="AN48" s="50" t="s">
        <v>2109</v>
      </c>
      <c r="BL48" s="50" t="s">
        <v>2110</v>
      </c>
      <c r="BM48" s="50" t="s">
        <v>2111</v>
      </c>
      <c r="BT48" s="50" t="s">
        <v>2112</v>
      </c>
      <c r="BU48" s="50" t="s">
        <v>2113</v>
      </c>
      <c r="BY48" s="50" t="s">
        <v>2114</v>
      </c>
      <c r="CB48" s="50" t="s">
        <v>2115</v>
      </c>
      <c r="CF48" s="50" t="s">
        <v>2116</v>
      </c>
    </row>
    <row r="49" spans="5:84">
      <c r="E49" s="23" t="s">
        <v>1992</v>
      </c>
      <c r="F49" s="19" t="s">
        <v>1993</v>
      </c>
      <c r="G49" s="24" t="s">
        <v>1994</v>
      </c>
      <c r="L49" s="23" t="s">
        <v>2120</v>
      </c>
      <c r="M49" s="65" t="s">
        <v>2121</v>
      </c>
      <c r="AD49" s="50" t="s">
        <v>2122</v>
      </c>
      <c r="AE49" s="50" t="s">
        <v>2123</v>
      </c>
      <c r="AF49" s="50" t="s">
        <v>2124</v>
      </c>
      <c r="AM49" s="50" t="s">
        <v>2125</v>
      </c>
      <c r="AN49" s="50" t="s">
        <v>2126</v>
      </c>
      <c r="BM49" s="50" t="s">
        <v>2127</v>
      </c>
      <c r="BT49" s="50" t="s">
        <v>2128</v>
      </c>
      <c r="BU49" s="50" t="s">
        <v>2129</v>
      </c>
      <c r="BY49" s="50" t="s">
        <v>2130</v>
      </c>
      <c r="CB49" s="50" t="s">
        <v>2131</v>
      </c>
      <c r="CF49" s="50" t="s">
        <v>2132</v>
      </c>
    </row>
    <row r="50" spans="5:84">
      <c r="E50" s="23" t="s">
        <v>2047</v>
      </c>
      <c r="F50" s="19" t="s">
        <v>2048</v>
      </c>
      <c r="G50" s="24" t="s">
        <v>2049</v>
      </c>
      <c r="L50" s="23" t="s">
        <v>2136</v>
      </c>
      <c r="M50" s="65" t="s">
        <v>2137</v>
      </c>
      <c r="AD50" s="50" t="s">
        <v>2138</v>
      </c>
      <c r="AE50" s="50" t="s">
        <v>2139</v>
      </c>
      <c r="AF50" s="50" t="s">
        <v>2140</v>
      </c>
      <c r="AM50" s="50" t="s">
        <v>2141</v>
      </c>
      <c r="AN50" s="50" t="s">
        <v>2142</v>
      </c>
      <c r="BM50" s="50" t="s">
        <v>2143</v>
      </c>
      <c r="BT50" s="50" t="s">
        <v>2144</v>
      </c>
      <c r="BU50" s="50" t="s">
        <v>2145</v>
      </c>
      <c r="BY50" s="50" t="s">
        <v>2146</v>
      </c>
      <c r="CB50" s="50" t="s">
        <v>2147</v>
      </c>
      <c r="CF50" s="50" t="s">
        <v>2148</v>
      </c>
    </row>
    <row r="51" spans="5:84">
      <c r="E51" s="23" t="s">
        <v>2065</v>
      </c>
      <c r="F51" s="19" t="s">
        <v>2066</v>
      </c>
      <c r="G51" s="24" t="s">
        <v>2067</v>
      </c>
      <c r="L51" s="23" t="s">
        <v>2152</v>
      </c>
      <c r="M51" s="65" t="s">
        <v>2153</v>
      </c>
      <c r="AD51" s="50" t="s">
        <v>2154</v>
      </c>
      <c r="AE51" s="50" t="s">
        <v>2155</v>
      </c>
      <c r="AF51" s="50" t="s">
        <v>2156</v>
      </c>
      <c r="AM51" s="50" t="s">
        <v>2157</v>
      </c>
      <c r="AN51" s="50" t="s">
        <v>2158</v>
      </c>
      <c r="BM51" s="50" t="s">
        <v>2159</v>
      </c>
      <c r="BT51" s="50" t="s">
        <v>2160</v>
      </c>
      <c r="BU51" s="50" t="s">
        <v>2161</v>
      </c>
      <c r="BY51" s="50" t="s">
        <v>2162</v>
      </c>
      <c r="CB51" s="50" t="s">
        <v>2163</v>
      </c>
      <c r="CF51" s="50" t="s">
        <v>2164</v>
      </c>
    </row>
    <row r="52" spans="5:84">
      <c r="E52" s="23" t="s">
        <v>2083</v>
      </c>
      <c r="F52" s="19" t="s">
        <v>2084</v>
      </c>
      <c r="G52" s="24" t="s">
        <v>2085</v>
      </c>
      <c r="L52" s="23" t="s">
        <v>2168</v>
      </c>
      <c r="M52" s="65" t="s">
        <v>2169</v>
      </c>
      <c r="AD52" s="50" t="s">
        <v>2170</v>
      </c>
      <c r="AE52" s="50" t="s">
        <v>2171</v>
      </c>
      <c r="AF52" s="50" t="s">
        <v>2172</v>
      </c>
      <c r="AM52" s="50" t="s">
        <v>2173</v>
      </c>
      <c r="AN52" s="50" t="s">
        <v>2174</v>
      </c>
      <c r="BM52" s="50" t="s">
        <v>2175</v>
      </c>
      <c r="BT52" s="50" t="s">
        <v>2176</v>
      </c>
      <c r="BU52" s="50" t="s">
        <v>2177</v>
      </c>
      <c r="BY52" s="50" t="s">
        <v>2178</v>
      </c>
      <c r="CB52" s="50" t="s">
        <v>2179</v>
      </c>
      <c r="CF52" s="50" t="s">
        <v>2180</v>
      </c>
    </row>
    <row r="53" spans="5:84">
      <c r="E53" s="23" t="s">
        <v>2100</v>
      </c>
      <c r="F53" s="19" t="s">
        <v>2101</v>
      </c>
      <c r="G53" s="24" t="s">
        <v>2102</v>
      </c>
      <c r="L53" s="23" t="s">
        <v>2184</v>
      </c>
      <c r="M53" s="65" t="s">
        <v>2185</v>
      </c>
      <c r="AD53" s="50" t="s">
        <v>2186</v>
      </c>
      <c r="AE53" s="50" t="s">
        <v>2187</v>
      </c>
      <c r="AF53" s="50" t="s">
        <v>2188</v>
      </c>
      <c r="AM53" s="50" t="s">
        <v>2189</v>
      </c>
      <c r="AN53" s="50" t="s">
        <v>2190</v>
      </c>
      <c r="BM53" s="50" t="s">
        <v>2191</v>
      </c>
      <c r="BT53" s="50" t="s">
        <v>2192</v>
      </c>
      <c r="BU53" s="50" t="s">
        <v>2193</v>
      </c>
      <c r="BY53" s="50" t="s">
        <v>2194</v>
      </c>
      <c r="CB53" s="50" t="s">
        <v>2195</v>
      </c>
      <c r="CF53" s="50" t="s">
        <v>2196</v>
      </c>
    </row>
    <row r="54" spans="5:84">
      <c r="E54" s="23" t="s">
        <v>2011</v>
      </c>
      <c r="F54" s="19" t="s">
        <v>2012</v>
      </c>
      <c r="G54" s="24" t="s">
        <v>2013</v>
      </c>
      <c r="L54" s="23" t="s">
        <v>2200</v>
      </c>
      <c r="M54" s="65" t="s">
        <v>2201</v>
      </c>
      <c r="AD54" s="50" t="s">
        <v>2202</v>
      </c>
      <c r="AE54" s="50" t="s">
        <v>2203</v>
      </c>
      <c r="AF54" s="50" t="s">
        <v>2204</v>
      </c>
      <c r="AM54" s="50" t="s">
        <v>2205</v>
      </c>
      <c r="AN54" s="50" t="s">
        <v>2206</v>
      </c>
      <c r="BM54" s="50" t="s">
        <v>2207</v>
      </c>
      <c r="BT54" s="50" t="s">
        <v>2208</v>
      </c>
      <c r="BU54" s="50" t="s">
        <v>2209</v>
      </c>
      <c r="BY54" s="50" t="s">
        <v>2210</v>
      </c>
      <c r="CB54" s="50" t="s">
        <v>2211</v>
      </c>
      <c r="CF54" s="50" t="s">
        <v>2212</v>
      </c>
    </row>
    <row r="55" spans="5:84">
      <c r="E55" s="23" t="s">
        <v>2133</v>
      </c>
      <c r="F55" s="19" t="s">
        <v>2134</v>
      </c>
      <c r="G55" s="24" t="s">
        <v>2135</v>
      </c>
      <c r="L55" s="23" t="s">
        <v>2216</v>
      </c>
      <c r="M55" s="65" t="s">
        <v>2217</v>
      </c>
      <c r="AD55" s="50" t="s">
        <v>2218</v>
      </c>
      <c r="AE55" s="50" t="s">
        <v>2219</v>
      </c>
      <c r="AF55" s="50" t="s">
        <v>2220</v>
      </c>
      <c r="AM55" s="50" t="s">
        <v>2221</v>
      </c>
      <c r="BM55" s="50" t="s">
        <v>2222</v>
      </c>
      <c r="BT55" s="50" t="s">
        <v>2223</v>
      </c>
      <c r="BU55" s="50" t="s">
        <v>2224</v>
      </c>
      <c r="BY55" s="50" t="s">
        <v>2225</v>
      </c>
      <c r="CB55" s="50" t="s">
        <v>2226</v>
      </c>
      <c r="CF55" s="50" t="s">
        <v>2227</v>
      </c>
    </row>
    <row r="56" spans="5:84">
      <c r="E56" s="23" t="s">
        <v>2117</v>
      </c>
      <c r="F56" s="19" t="s">
        <v>2118</v>
      </c>
      <c r="G56" s="24" t="s">
        <v>2119</v>
      </c>
      <c r="L56" s="23" t="s">
        <v>2231</v>
      </c>
      <c r="M56" s="65" t="s">
        <v>2232</v>
      </c>
      <c r="AD56" s="50" t="s">
        <v>2233</v>
      </c>
      <c r="AE56" s="50" t="s">
        <v>2234</v>
      </c>
      <c r="AF56" s="50" t="s">
        <v>2235</v>
      </c>
      <c r="AM56" s="50" t="s">
        <v>2236</v>
      </c>
      <c r="BM56" s="50" t="s">
        <v>2237</v>
      </c>
      <c r="BT56" s="50" t="s">
        <v>2238</v>
      </c>
      <c r="BU56" s="50" t="s">
        <v>2239</v>
      </c>
      <c r="BY56" s="50" t="s">
        <v>2240</v>
      </c>
      <c r="CB56" s="50" t="s">
        <v>2241</v>
      </c>
      <c r="CF56" s="50" t="s">
        <v>2242</v>
      </c>
    </row>
    <row r="57" spans="5:84">
      <c r="E57" s="23" t="s">
        <v>2149</v>
      </c>
      <c r="F57" s="19" t="s">
        <v>2150</v>
      </c>
      <c r="G57" s="24" t="s">
        <v>2151</v>
      </c>
      <c r="L57" s="23" t="s">
        <v>2246</v>
      </c>
      <c r="M57" s="65" t="s">
        <v>2247</v>
      </c>
      <c r="AD57" s="50" t="s">
        <v>2248</v>
      </c>
      <c r="AE57" s="50" t="s">
        <v>2249</v>
      </c>
      <c r="AF57" s="50" t="s">
        <v>2250</v>
      </c>
      <c r="AM57" s="50" t="s">
        <v>2251</v>
      </c>
      <c r="BM57" s="50" t="s">
        <v>2252</v>
      </c>
      <c r="BT57" s="50" t="s">
        <v>2253</v>
      </c>
      <c r="BU57" s="50" t="s">
        <v>2254</v>
      </c>
      <c r="CB57" s="50" t="s">
        <v>2255</v>
      </c>
      <c r="CF57" s="50" t="s">
        <v>2256</v>
      </c>
    </row>
    <row r="58" spans="5:84">
      <c r="E58" s="23" t="s">
        <v>4768</v>
      </c>
      <c r="F58" s="26" t="s">
        <v>4769</v>
      </c>
      <c r="G58" s="196" t="s">
        <v>4770</v>
      </c>
      <c r="L58" s="23" t="s">
        <v>2260</v>
      </c>
      <c r="M58" s="65" t="s">
        <v>2261</v>
      </c>
      <c r="AD58" s="50" t="s">
        <v>2262</v>
      </c>
      <c r="AE58" s="50" t="s">
        <v>2263</v>
      </c>
      <c r="AF58" s="50" t="s">
        <v>2264</v>
      </c>
      <c r="AM58" s="50" t="s">
        <v>2265</v>
      </c>
      <c r="BM58" s="50" t="s">
        <v>2266</v>
      </c>
      <c r="BT58" s="50" t="s">
        <v>2267</v>
      </c>
      <c r="CB58" s="50" t="s">
        <v>2268</v>
      </c>
      <c r="CF58" s="50" t="s">
        <v>2269</v>
      </c>
    </row>
    <row r="59" spans="5:84">
      <c r="E59" s="23" t="s">
        <v>2181</v>
      </c>
      <c r="F59" s="19" t="s">
        <v>2182</v>
      </c>
      <c r="G59" s="24" t="s">
        <v>2183</v>
      </c>
      <c r="L59" s="23" t="s">
        <v>2273</v>
      </c>
      <c r="M59" s="65" t="s">
        <v>2274</v>
      </c>
      <c r="AD59" s="50" t="s">
        <v>2275</v>
      </c>
      <c r="AE59" s="50" t="s">
        <v>2276</v>
      </c>
      <c r="AF59" s="50" t="s">
        <v>2277</v>
      </c>
      <c r="AM59" s="50" t="s">
        <v>2278</v>
      </c>
      <c r="BM59" s="50" t="s">
        <v>2279</v>
      </c>
      <c r="BT59" s="50" t="s">
        <v>2280</v>
      </c>
      <c r="CB59" s="50" t="s">
        <v>2281</v>
      </c>
      <c r="CF59" s="50" t="s">
        <v>2282</v>
      </c>
    </row>
    <row r="60" spans="5:84">
      <c r="E60" s="23" t="s">
        <v>2197</v>
      </c>
      <c r="F60" s="19" t="s">
        <v>2198</v>
      </c>
      <c r="G60" s="24" t="s">
        <v>2199</v>
      </c>
      <c r="L60" s="23" t="s">
        <v>2286</v>
      </c>
      <c r="M60" s="65" t="s">
        <v>2287</v>
      </c>
      <c r="AD60" s="50" t="s">
        <v>2288</v>
      </c>
      <c r="AF60" s="50" t="s">
        <v>2289</v>
      </c>
      <c r="AM60" s="50" t="s">
        <v>2290</v>
      </c>
      <c r="BM60" s="50" t="s">
        <v>2291</v>
      </c>
      <c r="BT60" s="50" t="s">
        <v>2292</v>
      </c>
      <c r="CB60" s="50" t="s">
        <v>2293</v>
      </c>
      <c r="CF60" s="50" t="s">
        <v>2294</v>
      </c>
    </row>
    <row r="61" spans="5:84">
      <c r="E61" s="23" t="s">
        <v>2213</v>
      </c>
      <c r="F61" s="19" t="s">
        <v>2214</v>
      </c>
      <c r="G61" s="24" t="s">
        <v>2215</v>
      </c>
      <c r="L61" s="23" t="s">
        <v>2298</v>
      </c>
      <c r="M61" s="65" t="s">
        <v>2299</v>
      </c>
      <c r="AD61" s="50" t="s">
        <v>2300</v>
      </c>
      <c r="AF61" s="50" t="s">
        <v>2301</v>
      </c>
      <c r="AM61" s="50" t="s">
        <v>2302</v>
      </c>
      <c r="BM61" s="50" t="s">
        <v>2303</v>
      </c>
      <c r="BT61" s="50" t="s">
        <v>2304</v>
      </c>
      <c r="CB61" s="50" t="s">
        <v>2305</v>
      </c>
      <c r="CF61" s="50" t="s">
        <v>2306</v>
      </c>
    </row>
    <row r="62" spans="5:84">
      <c r="E62" s="23" t="s">
        <v>2228</v>
      </c>
      <c r="F62" s="19" t="s">
        <v>2229</v>
      </c>
      <c r="G62" s="24" t="s">
        <v>2230</v>
      </c>
      <c r="L62" s="23" t="s">
        <v>2310</v>
      </c>
      <c r="M62" s="65" t="s">
        <v>2311</v>
      </c>
      <c r="AD62" s="50" t="s">
        <v>2312</v>
      </c>
      <c r="AF62" s="50" t="s">
        <v>2313</v>
      </c>
      <c r="AM62" s="50" t="s">
        <v>2314</v>
      </c>
      <c r="BM62" s="50" t="s">
        <v>2315</v>
      </c>
      <c r="BT62" s="50" t="s">
        <v>2316</v>
      </c>
      <c r="CB62" s="50" t="s">
        <v>2317</v>
      </c>
      <c r="CF62" s="50" t="s">
        <v>2318</v>
      </c>
    </row>
    <row r="63" spans="5:84">
      <c r="E63" s="23" t="s">
        <v>2243</v>
      </c>
      <c r="F63" s="19" t="s">
        <v>2244</v>
      </c>
      <c r="G63" s="24" t="s">
        <v>2245</v>
      </c>
      <c r="L63" s="23" t="s">
        <v>2322</v>
      </c>
      <c r="M63" s="65" t="s">
        <v>2323</v>
      </c>
      <c r="AD63" s="50" t="s">
        <v>2324</v>
      </c>
      <c r="AF63" s="50" t="s">
        <v>2325</v>
      </c>
      <c r="AM63" s="50" t="s">
        <v>2326</v>
      </c>
      <c r="BM63" s="50" t="s">
        <v>2327</v>
      </c>
      <c r="BT63" s="50" t="s">
        <v>2328</v>
      </c>
      <c r="CB63" s="50" t="s">
        <v>2329</v>
      </c>
      <c r="CF63" s="50" t="s">
        <v>2330</v>
      </c>
    </row>
    <row r="64" spans="5:84">
      <c r="E64" s="23" t="s">
        <v>2257</v>
      </c>
      <c r="F64" s="19" t="s">
        <v>2258</v>
      </c>
      <c r="G64" s="24" t="s">
        <v>2259</v>
      </c>
      <c r="L64" s="23" t="s">
        <v>2334</v>
      </c>
      <c r="M64" s="65" t="s">
        <v>2335</v>
      </c>
      <c r="AD64" s="50" t="s">
        <v>2336</v>
      </c>
      <c r="AF64" s="50" t="s">
        <v>2337</v>
      </c>
      <c r="AM64" s="50" t="s">
        <v>2338</v>
      </c>
      <c r="BM64" s="50" t="s">
        <v>2339</v>
      </c>
      <c r="BT64" s="50" t="s">
        <v>2340</v>
      </c>
      <c r="CB64" s="50" t="s">
        <v>2341</v>
      </c>
    </row>
    <row r="65" spans="5:80">
      <c r="E65" s="23" t="s">
        <v>2270</v>
      </c>
      <c r="F65" s="19" t="s">
        <v>2271</v>
      </c>
      <c r="G65" s="24" t="s">
        <v>2272</v>
      </c>
      <c r="L65" s="23" t="s">
        <v>2345</v>
      </c>
      <c r="M65" s="65" t="s">
        <v>2346</v>
      </c>
      <c r="AD65" s="50" t="s">
        <v>2347</v>
      </c>
      <c r="AF65" s="50" t="s">
        <v>2348</v>
      </c>
      <c r="AM65" s="50" t="s">
        <v>2349</v>
      </c>
      <c r="BM65" s="50" t="s">
        <v>2350</v>
      </c>
      <c r="BT65" s="50" t="s">
        <v>2351</v>
      </c>
      <c r="CB65" s="50" t="s">
        <v>2352</v>
      </c>
    </row>
    <row r="66" spans="5:80">
      <c r="E66" s="23" t="s">
        <v>2307</v>
      </c>
      <c r="F66" s="19" t="s">
        <v>2308</v>
      </c>
      <c r="G66" s="24" t="s">
        <v>2309</v>
      </c>
      <c r="L66" s="23" t="s">
        <v>2356</v>
      </c>
      <c r="M66" s="65" t="s">
        <v>2357</v>
      </c>
      <c r="AD66" s="50" t="s">
        <v>2358</v>
      </c>
      <c r="AF66" s="50" t="s">
        <v>2359</v>
      </c>
      <c r="AM66" s="50" t="s">
        <v>2360</v>
      </c>
      <c r="BM66" s="50" t="s">
        <v>2361</v>
      </c>
      <c r="BT66" s="50" t="s">
        <v>2362</v>
      </c>
      <c r="CB66" s="50" t="s">
        <v>2363</v>
      </c>
    </row>
    <row r="67" spans="5:80">
      <c r="E67" s="23" t="s">
        <v>2319</v>
      </c>
      <c r="F67" s="19" t="s">
        <v>2320</v>
      </c>
      <c r="G67" s="24" t="s">
        <v>2321</v>
      </c>
      <c r="L67" s="23" t="s">
        <v>2367</v>
      </c>
      <c r="M67" s="65" t="s">
        <v>2368</v>
      </c>
      <c r="AD67" s="50" t="s">
        <v>2369</v>
      </c>
      <c r="AF67" s="50" t="s">
        <v>2370</v>
      </c>
      <c r="AM67" s="50" t="s">
        <v>2371</v>
      </c>
      <c r="BM67" s="50" t="s">
        <v>2372</v>
      </c>
      <c r="BT67" s="50" t="s">
        <v>2373</v>
      </c>
      <c r="CB67" s="50" t="s">
        <v>2374</v>
      </c>
    </row>
    <row r="68" spans="5:80">
      <c r="E68" s="23" t="s">
        <v>2331</v>
      </c>
      <c r="F68" s="19" t="s">
        <v>2332</v>
      </c>
      <c r="G68" s="24" t="s">
        <v>2333</v>
      </c>
      <c r="L68" s="23" t="s">
        <v>2378</v>
      </c>
      <c r="M68" s="65" t="s">
        <v>2379</v>
      </c>
      <c r="AD68" s="50" t="s">
        <v>2380</v>
      </c>
      <c r="AF68" s="50" t="s">
        <v>2381</v>
      </c>
      <c r="AM68" s="50" t="s">
        <v>2382</v>
      </c>
      <c r="BM68" s="50" t="s">
        <v>2383</v>
      </c>
      <c r="CB68" s="50" t="s">
        <v>2384</v>
      </c>
    </row>
    <row r="69" spans="5:80">
      <c r="E69" s="23" t="s">
        <v>2342</v>
      </c>
      <c r="F69" s="19" t="s">
        <v>2343</v>
      </c>
      <c r="G69" s="24" t="s">
        <v>2344</v>
      </c>
      <c r="L69" s="23" t="s">
        <v>2388</v>
      </c>
      <c r="M69" s="65" t="s">
        <v>2389</v>
      </c>
      <c r="AD69" s="50" t="s">
        <v>2390</v>
      </c>
      <c r="AF69" s="50" t="s">
        <v>2391</v>
      </c>
      <c r="AM69" s="50" t="s">
        <v>2392</v>
      </c>
      <c r="BM69" s="50" t="s">
        <v>2393</v>
      </c>
      <c r="CB69" s="50" t="s">
        <v>2394</v>
      </c>
    </row>
    <row r="70" spans="5:80">
      <c r="E70" s="23" t="s">
        <v>2364</v>
      </c>
      <c r="F70" s="19" t="s">
        <v>2365</v>
      </c>
      <c r="G70" s="24" t="s">
        <v>2366</v>
      </c>
      <c r="L70" s="23" t="s">
        <v>2398</v>
      </c>
      <c r="M70" s="65" t="s">
        <v>2399</v>
      </c>
      <c r="AD70" s="50" t="s">
        <v>2400</v>
      </c>
      <c r="AF70" s="50" t="s">
        <v>2401</v>
      </c>
      <c r="AM70" s="50" t="s">
        <v>2402</v>
      </c>
      <c r="BM70" s="50" t="s">
        <v>2403</v>
      </c>
      <c r="CB70" s="50" t="s">
        <v>2404</v>
      </c>
    </row>
    <row r="71" spans="5:80">
      <c r="E71" s="23" t="s">
        <v>2375</v>
      </c>
      <c r="F71" s="19" t="s">
        <v>2376</v>
      </c>
      <c r="G71" s="24" t="s">
        <v>2377</v>
      </c>
      <c r="L71" s="23" t="s">
        <v>2408</v>
      </c>
      <c r="M71" s="65" t="s">
        <v>2409</v>
      </c>
      <c r="AD71" s="50" t="s">
        <v>2410</v>
      </c>
      <c r="AF71" s="50" t="s">
        <v>2411</v>
      </c>
      <c r="AM71" s="50" t="s">
        <v>2412</v>
      </c>
      <c r="BM71" s="50" t="s">
        <v>2413</v>
      </c>
      <c r="CB71" s="50" t="s">
        <v>2414</v>
      </c>
    </row>
    <row r="72" spans="5:80">
      <c r="E72" s="23" t="s">
        <v>2353</v>
      </c>
      <c r="F72" s="19" t="s">
        <v>2354</v>
      </c>
      <c r="G72" s="24" t="s">
        <v>2355</v>
      </c>
      <c r="L72" s="23" t="s">
        <v>2418</v>
      </c>
      <c r="M72" s="65" t="s">
        <v>2419</v>
      </c>
      <c r="AD72" s="50" t="s">
        <v>2420</v>
      </c>
      <c r="AF72" s="50" t="s">
        <v>2421</v>
      </c>
      <c r="AM72" s="50" t="s">
        <v>2422</v>
      </c>
      <c r="BM72" s="50" t="s">
        <v>2423</v>
      </c>
      <c r="CB72" s="50" t="s">
        <v>2424</v>
      </c>
    </row>
    <row r="73" spans="5:80">
      <c r="E73" s="23" t="s">
        <v>2283</v>
      </c>
      <c r="F73" s="19" t="s">
        <v>2284</v>
      </c>
      <c r="G73" s="24" t="s">
        <v>2285</v>
      </c>
      <c r="L73" s="23" t="s">
        <v>2428</v>
      </c>
      <c r="M73" s="65" t="s">
        <v>2429</v>
      </c>
      <c r="AD73" s="50" t="s">
        <v>2430</v>
      </c>
      <c r="AF73" s="50" t="s">
        <v>2431</v>
      </c>
      <c r="AM73" s="50" t="s">
        <v>2432</v>
      </c>
      <c r="BM73" s="50" t="s">
        <v>2433</v>
      </c>
      <c r="CB73" s="50" t="s">
        <v>2434</v>
      </c>
    </row>
    <row r="74" spans="5:80">
      <c r="E74" s="23" t="s">
        <v>2295</v>
      </c>
      <c r="F74" s="19" t="s">
        <v>2296</v>
      </c>
      <c r="G74" s="24" t="s">
        <v>2297</v>
      </c>
      <c r="L74" s="23" t="s">
        <v>2438</v>
      </c>
      <c r="M74" s="65" t="s">
        <v>2439</v>
      </c>
      <c r="AD74" s="50" t="s">
        <v>2440</v>
      </c>
      <c r="AF74" s="50" t="s">
        <v>2441</v>
      </c>
      <c r="AM74" s="50" t="s">
        <v>2442</v>
      </c>
      <c r="BM74" s="50" t="s">
        <v>2443</v>
      </c>
      <c r="CB74" s="50" t="s">
        <v>2444</v>
      </c>
    </row>
    <row r="75" spans="5:80">
      <c r="E75" s="23" t="s">
        <v>2385</v>
      </c>
      <c r="F75" s="19" t="s">
        <v>2386</v>
      </c>
      <c r="G75" s="24" t="s">
        <v>2387</v>
      </c>
      <c r="L75" s="23" t="s">
        <v>2448</v>
      </c>
      <c r="M75" s="65" t="s">
        <v>2449</v>
      </c>
      <c r="AD75" s="50" t="s">
        <v>2450</v>
      </c>
      <c r="AF75" s="50" t="s">
        <v>2451</v>
      </c>
      <c r="AM75" s="50" t="s">
        <v>2452</v>
      </c>
      <c r="BM75" s="50" t="s">
        <v>2453</v>
      </c>
      <c r="CB75" s="50" t="s">
        <v>2454</v>
      </c>
    </row>
    <row r="76" spans="5:80">
      <c r="E76" s="23" t="s">
        <v>2395</v>
      </c>
      <c r="F76" s="19" t="s">
        <v>2396</v>
      </c>
      <c r="G76" s="24" t="s">
        <v>2397</v>
      </c>
      <c r="L76" s="23" t="s">
        <v>2458</v>
      </c>
      <c r="M76" s="65" t="s">
        <v>2459</v>
      </c>
      <c r="AD76" s="50" t="s">
        <v>2460</v>
      </c>
      <c r="AF76" s="50" t="s">
        <v>2461</v>
      </c>
      <c r="AM76" s="50" t="s">
        <v>2462</v>
      </c>
      <c r="BM76" s="50" t="s">
        <v>2463</v>
      </c>
      <c r="CB76" s="50" t="s">
        <v>2464</v>
      </c>
    </row>
    <row r="77" spans="5:80">
      <c r="E77" s="23" t="s">
        <v>2415</v>
      </c>
      <c r="F77" s="19" t="s">
        <v>2416</v>
      </c>
      <c r="G77" s="24" t="s">
        <v>2417</v>
      </c>
      <c r="L77" s="23" t="s">
        <v>2468</v>
      </c>
      <c r="M77" s="65" t="s">
        <v>2469</v>
      </c>
      <c r="AD77" s="50" t="s">
        <v>2470</v>
      </c>
      <c r="AF77" s="50" t="s">
        <v>2471</v>
      </c>
      <c r="AM77" s="50" t="s">
        <v>2472</v>
      </c>
      <c r="BM77" s="50" t="s">
        <v>2473</v>
      </c>
      <c r="CB77" s="50" t="s">
        <v>2474</v>
      </c>
    </row>
    <row r="78" spans="5:80">
      <c r="E78" s="23" t="s">
        <v>2425</v>
      </c>
      <c r="F78" s="19" t="s">
        <v>2426</v>
      </c>
      <c r="G78" s="24" t="s">
        <v>2427</v>
      </c>
      <c r="L78" s="23" t="s">
        <v>2478</v>
      </c>
      <c r="M78" s="65" t="s">
        <v>2479</v>
      </c>
      <c r="AD78" s="50" t="s">
        <v>2480</v>
      </c>
      <c r="AF78" s="50" t="s">
        <v>2481</v>
      </c>
      <c r="AM78" s="50" t="s">
        <v>2482</v>
      </c>
      <c r="BM78" s="50" t="s">
        <v>2483</v>
      </c>
      <c r="CB78" s="50" t="s">
        <v>2484</v>
      </c>
    </row>
    <row r="79" spans="5:80">
      <c r="E79" s="23" t="s">
        <v>2435</v>
      </c>
      <c r="F79" s="19" t="s">
        <v>2436</v>
      </c>
      <c r="G79" s="24" t="s">
        <v>2437</v>
      </c>
      <c r="L79" s="23" t="s">
        <v>2488</v>
      </c>
      <c r="M79" s="65" t="s">
        <v>2489</v>
      </c>
      <c r="AD79" s="50" t="s">
        <v>2490</v>
      </c>
      <c r="AF79" s="50" t="s">
        <v>2491</v>
      </c>
      <c r="AM79" s="50" t="s">
        <v>2492</v>
      </c>
      <c r="BM79" s="50" t="s">
        <v>2493</v>
      </c>
      <c r="CB79" s="50" t="s">
        <v>2494</v>
      </c>
    </row>
    <row r="80" spans="5:80">
      <c r="E80" s="23" t="s">
        <v>2455</v>
      </c>
      <c r="F80" s="19" t="s">
        <v>2456</v>
      </c>
      <c r="G80" s="24" t="s">
        <v>2457</v>
      </c>
      <c r="L80" s="23" t="s">
        <v>2498</v>
      </c>
      <c r="M80" s="65" t="s">
        <v>2499</v>
      </c>
      <c r="AD80" s="50" t="s">
        <v>2500</v>
      </c>
      <c r="AF80" s="50" t="s">
        <v>2501</v>
      </c>
      <c r="AM80" s="50" t="s">
        <v>2502</v>
      </c>
      <c r="BM80" s="50" t="s">
        <v>2503</v>
      </c>
      <c r="CB80" s="50" t="s">
        <v>2504</v>
      </c>
    </row>
    <row r="81" spans="5:80">
      <c r="E81" s="23" t="s">
        <v>2465</v>
      </c>
      <c r="F81" s="19" t="s">
        <v>2466</v>
      </c>
      <c r="G81" s="24" t="s">
        <v>2467</v>
      </c>
      <c r="L81" s="23" t="s">
        <v>2508</v>
      </c>
      <c r="M81" s="65" t="s">
        <v>2509</v>
      </c>
      <c r="AD81" s="50" t="s">
        <v>2510</v>
      </c>
      <c r="AF81" s="50" t="s">
        <v>2511</v>
      </c>
      <c r="AM81" s="50" t="s">
        <v>2512</v>
      </c>
      <c r="BM81" s="50" t="s">
        <v>2513</v>
      </c>
      <c r="CB81" s="50" t="s">
        <v>2514</v>
      </c>
    </row>
    <row r="82" spans="5:80">
      <c r="E82" s="23" t="s">
        <v>2475</v>
      </c>
      <c r="F82" s="19" t="s">
        <v>2476</v>
      </c>
      <c r="G82" s="24" t="s">
        <v>2477</v>
      </c>
      <c r="L82" s="23" t="s">
        <v>2518</v>
      </c>
      <c r="M82" s="65" t="s">
        <v>2519</v>
      </c>
      <c r="AD82" s="50" t="s">
        <v>2520</v>
      </c>
      <c r="AF82" s="50" t="s">
        <v>2521</v>
      </c>
      <c r="AM82" s="50" t="s">
        <v>2522</v>
      </c>
      <c r="BM82" s="50" t="s">
        <v>2523</v>
      </c>
      <c r="CB82" s="50" t="s">
        <v>2524</v>
      </c>
    </row>
    <row r="83" spans="5:80">
      <c r="E83" s="23" t="s">
        <v>2485</v>
      </c>
      <c r="F83" s="19" t="s">
        <v>2486</v>
      </c>
      <c r="G83" s="24" t="s">
        <v>2487</v>
      </c>
      <c r="L83" s="23" t="s">
        <v>2527</v>
      </c>
      <c r="M83" s="65" t="s">
        <v>2528</v>
      </c>
      <c r="AD83" s="50" t="s">
        <v>2529</v>
      </c>
      <c r="AF83" s="50" t="s">
        <v>2530</v>
      </c>
      <c r="AM83" s="50" t="s">
        <v>2531</v>
      </c>
      <c r="BM83" s="50" t="s">
        <v>2532</v>
      </c>
      <c r="CB83" s="50" t="s">
        <v>2533</v>
      </c>
    </row>
    <row r="84" spans="5:80">
      <c r="E84" s="23" t="s">
        <v>2495</v>
      </c>
      <c r="F84" s="19" t="s">
        <v>2496</v>
      </c>
      <c r="G84" s="24" t="s">
        <v>2497</v>
      </c>
      <c r="L84" s="23" t="s">
        <v>2536</v>
      </c>
      <c r="M84" s="65" t="s">
        <v>2537</v>
      </c>
      <c r="AD84" s="50" t="s">
        <v>2538</v>
      </c>
      <c r="AF84" s="50" t="s">
        <v>2539</v>
      </c>
      <c r="AM84" s="50" t="s">
        <v>2540</v>
      </c>
      <c r="BM84" s="50" t="s">
        <v>2541</v>
      </c>
      <c r="CB84" s="50" t="s">
        <v>2542</v>
      </c>
    </row>
    <row r="85" spans="5:80">
      <c r="E85" s="23" t="s">
        <v>2525</v>
      </c>
      <c r="F85" s="19" t="s">
        <v>2526</v>
      </c>
      <c r="G85" s="24"/>
      <c r="L85" s="23" t="s">
        <v>2545</v>
      </c>
      <c r="M85" s="65" t="s">
        <v>2546</v>
      </c>
      <c r="AD85" s="50" t="s">
        <v>2547</v>
      </c>
      <c r="AF85" s="50" t="s">
        <v>2548</v>
      </c>
      <c r="AM85" s="50" t="s">
        <v>2549</v>
      </c>
      <c r="BM85" s="50" t="s">
        <v>2550</v>
      </c>
    </row>
    <row r="86" spans="5:80">
      <c r="E86" s="23" t="s">
        <v>2534</v>
      </c>
      <c r="F86" s="19" t="s">
        <v>2535</v>
      </c>
      <c r="G86" s="24"/>
      <c r="L86" s="23" t="s">
        <v>2551</v>
      </c>
      <c r="M86" s="65" t="s">
        <v>2552</v>
      </c>
      <c r="AD86" s="50" t="s">
        <v>2553</v>
      </c>
      <c r="AF86" s="50" t="s">
        <v>2554</v>
      </c>
      <c r="AM86" s="50" t="s">
        <v>2555</v>
      </c>
      <c r="BM86" s="50" t="s">
        <v>2556</v>
      </c>
    </row>
    <row r="87" spans="5:80">
      <c r="E87" s="16" t="s">
        <v>2543</v>
      </c>
      <c r="F87" s="17" t="s">
        <v>2544</v>
      </c>
      <c r="G87" s="18"/>
      <c r="L87" s="23" t="s">
        <v>2557</v>
      </c>
      <c r="M87" s="65" t="s">
        <v>2558</v>
      </c>
      <c r="AD87" s="50" t="s">
        <v>2559</v>
      </c>
      <c r="AF87" s="50" t="s">
        <v>2560</v>
      </c>
      <c r="AM87" s="50" t="s">
        <v>2561</v>
      </c>
      <c r="BM87" s="50" t="s">
        <v>2562</v>
      </c>
    </row>
    <row r="88" spans="5:80">
      <c r="L88" s="23" t="s">
        <v>2563</v>
      </c>
      <c r="M88" s="65" t="s">
        <v>2564</v>
      </c>
      <c r="AD88" s="50" t="s">
        <v>2565</v>
      </c>
      <c r="AF88" s="50" t="s">
        <v>2566</v>
      </c>
      <c r="AM88" s="50" t="s">
        <v>2567</v>
      </c>
      <c r="BM88" s="50" t="s">
        <v>2568</v>
      </c>
    </row>
    <row r="89" spans="5:80">
      <c r="L89" s="23" t="s">
        <v>2569</v>
      </c>
      <c r="M89" s="65" t="s">
        <v>2570</v>
      </c>
      <c r="AD89" s="50" t="s">
        <v>2571</v>
      </c>
      <c r="AF89" s="50" t="s">
        <v>2572</v>
      </c>
      <c r="AM89" s="50" t="s">
        <v>2573</v>
      </c>
      <c r="BM89" s="50" t="s">
        <v>2574</v>
      </c>
    </row>
    <row r="90" spans="5:80">
      <c r="L90" s="23" t="s">
        <v>2575</v>
      </c>
      <c r="M90" s="65" t="s">
        <v>2576</v>
      </c>
      <c r="AD90" s="50" t="s">
        <v>2577</v>
      </c>
      <c r="AF90" s="50" t="s">
        <v>2578</v>
      </c>
      <c r="AM90" s="50" t="s">
        <v>2579</v>
      </c>
      <c r="BM90" s="50" t="s">
        <v>2580</v>
      </c>
    </row>
    <row r="91" spans="5:80">
      <c r="L91" s="23" t="s">
        <v>2581</v>
      </c>
      <c r="M91" s="65" t="s">
        <v>2582</v>
      </c>
      <c r="AD91" s="50" t="s">
        <v>2583</v>
      </c>
      <c r="AF91" s="50" t="s">
        <v>2584</v>
      </c>
      <c r="AM91" s="50" t="s">
        <v>2585</v>
      </c>
      <c r="BM91" s="50" t="s">
        <v>2586</v>
      </c>
    </row>
    <row r="92" spans="5:80">
      <c r="L92" s="23" t="s">
        <v>2587</v>
      </c>
      <c r="M92" s="65" t="s">
        <v>2588</v>
      </c>
      <c r="AD92" s="50" t="s">
        <v>2589</v>
      </c>
      <c r="AF92" s="50" t="s">
        <v>2590</v>
      </c>
      <c r="AM92" s="50" t="s">
        <v>2591</v>
      </c>
      <c r="BM92" s="50" t="s">
        <v>2592</v>
      </c>
    </row>
    <row r="93" spans="5:80">
      <c r="L93" s="23" t="s">
        <v>2593</v>
      </c>
      <c r="M93" s="65" t="s">
        <v>2594</v>
      </c>
      <c r="AD93" s="50" t="s">
        <v>2595</v>
      </c>
      <c r="AF93" s="50" t="s">
        <v>2596</v>
      </c>
      <c r="AM93" s="50" t="s">
        <v>2597</v>
      </c>
      <c r="BM93" s="50" t="s">
        <v>2598</v>
      </c>
    </row>
    <row r="94" spans="5:80">
      <c r="L94" s="23" t="s">
        <v>2599</v>
      </c>
      <c r="M94" s="65" t="s">
        <v>2600</v>
      </c>
      <c r="AD94" s="50" t="s">
        <v>2601</v>
      </c>
      <c r="AF94" s="50" t="s">
        <v>2602</v>
      </c>
      <c r="AM94" s="50" t="s">
        <v>2603</v>
      </c>
      <c r="BM94" s="50" t="s">
        <v>2604</v>
      </c>
    </row>
    <row r="95" spans="5:80">
      <c r="L95" s="23" t="s">
        <v>2605</v>
      </c>
      <c r="M95" s="65" t="s">
        <v>2606</v>
      </c>
      <c r="AD95" s="50" t="s">
        <v>2607</v>
      </c>
      <c r="AF95" s="50" t="s">
        <v>2608</v>
      </c>
      <c r="AM95" s="50" t="s">
        <v>2609</v>
      </c>
      <c r="BM95" s="50" t="s">
        <v>2610</v>
      </c>
    </row>
    <row r="96" spans="5:80">
      <c r="L96" s="23" t="s">
        <v>2611</v>
      </c>
      <c r="M96" s="65" t="s">
        <v>2612</v>
      </c>
      <c r="AD96" s="50" t="s">
        <v>2613</v>
      </c>
      <c r="AF96" s="50" t="s">
        <v>2614</v>
      </c>
      <c r="AM96" s="50" t="s">
        <v>2615</v>
      </c>
      <c r="BM96" s="50" t="s">
        <v>2616</v>
      </c>
    </row>
    <row r="97" spans="12:39">
      <c r="L97" s="23" t="s">
        <v>2617</v>
      </c>
      <c r="M97" s="65" t="s">
        <v>2618</v>
      </c>
      <c r="AD97" s="50" t="s">
        <v>2619</v>
      </c>
      <c r="AF97" s="50" t="s">
        <v>2620</v>
      </c>
      <c r="AM97" s="50" t="s">
        <v>2621</v>
      </c>
    </row>
    <row r="98" spans="12:39">
      <c r="L98" s="23" t="s">
        <v>2622</v>
      </c>
      <c r="M98" s="65" t="s">
        <v>2623</v>
      </c>
      <c r="AD98" s="50" t="s">
        <v>2624</v>
      </c>
      <c r="AF98" s="50" t="s">
        <v>2625</v>
      </c>
      <c r="AM98" s="50" t="s">
        <v>2626</v>
      </c>
    </row>
    <row r="99" spans="12:39">
      <c r="L99" s="23" t="s">
        <v>2627</v>
      </c>
      <c r="M99" s="65" t="s">
        <v>2628</v>
      </c>
      <c r="AD99" s="50" t="s">
        <v>2629</v>
      </c>
      <c r="AF99" s="50" t="s">
        <v>2630</v>
      </c>
      <c r="AM99" s="50" t="s">
        <v>2631</v>
      </c>
    </row>
    <row r="100" spans="12:39">
      <c r="L100" s="23" t="s">
        <v>2632</v>
      </c>
      <c r="M100" s="65" t="s">
        <v>2633</v>
      </c>
      <c r="AD100" s="50" t="s">
        <v>2634</v>
      </c>
      <c r="AF100" s="50" t="s">
        <v>2635</v>
      </c>
      <c r="AM100" s="50" t="s">
        <v>2636</v>
      </c>
    </row>
    <row r="101" spans="12:39">
      <c r="L101" s="23" t="s">
        <v>2637</v>
      </c>
      <c r="M101" s="65" t="s">
        <v>2638</v>
      </c>
      <c r="AD101" s="50" t="s">
        <v>2639</v>
      </c>
      <c r="AF101" s="50" t="s">
        <v>2640</v>
      </c>
      <c r="AM101" s="50" t="s">
        <v>2641</v>
      </c>
    </row>
    <row r="102" spans="12:39">
      <c r="L102" s="23" t="s">
        <v>2642</v>
      </c>
      <c r="M102" s="65" t="s">
        <v>2643</v>
      </c>
      <c r="AD102" s="50" t="s">
        <v>2644</v>
      </c>
      <c r="AF102" s="50" t="s">
        <v>2645</v>
      </c>
      <c r="AM102" s="50" t="s">
        <v>2646</v>
      </c>
    </row>
    <row r="103" spans="12:39">
      <c r="L103" s="23" t="s">
        <v>2647</v>
      </c>
      <c r="M103" s="65" t="s">
        <v>2648</v>
      </c>
      <c r="AD103" s="50" t="s">
        <v>2649</v>
      </c>
      <c r="AF103" s="50" t="s">
        <v>2650</v>
      </c>
      <c r="AM103" s="50" t="s">
        <v>2651</v>
      </c>
    </row>
    <row r="104" spans="12:39">
      <c r="L104" s="23" t="s">
        <v>2652</v>
      </c>
      <c r="M104" s="65" t="s">
        <v>2653</v>
      </c>
      <c r="AD104" s="50" t="s">
        <v>2654</v>
      </c>
      <c r="AF104" s="50" t="s">
        <v>2655</v>
      </c>
      <c r="AM104" s="50" t="s">
        <v>2656</v>
      </c>
    </row>
    <row r="105" spans="12:39">
      <c r="L105" s="23" t="s">
        <v>2657</v>
      </c>
      <c r="M105" s="65" t="s">
        <v>2658</v>
      </c>
      <c r="AD105" s="50" t="s">
        <v>2659</v>
      </c>
      <c r="AF105" s="50" t="s">
        <v>2660</v>
      </c>
      <c r="AM105" s="50" t="s">
        <v>2661</v>
      </c>
    </row>
    <row r="106" spans="12:39">
      <c r="L106" s="23" t="s">
        <v>2662</v>
      </c>
      <c r="M106" s="65" t="s">
        <v>2663</v>
      </c>
      <c r="AD106" s="50" t="s">
        <v>2664</v>
      </c>
      <c r="AF106" s="50" t="s">
        <v>2665</v>
      </c>
      <c r="AM106" s="50" t="s">
        <v>2666</v>
      </c>
    </row>
    <row r="107" spans="12:39">
      <c r="L107" s="23" t="s">
        <v>2667</v>
      </c>
      <c r="M107" s="65" t="s">
        <v>2668</v>
      </c>
      <c r="AD107" s="50" t="s">
        <v>2669</v>
      </c>
      <c r="AM107" s="50" t="s">
        <v>2670</v>
      </c>
    </row>
    <row r="108" spans="12:39">
      <c r="L108" s="23" t="s">
        <v>2671</v>
      </c>
      <c r="M108" s="65" t="s">
        <v>2672</v>
      </c>
      <c r="AD108" s="50" t="s">
        <v>2673</v>
      </c>
      <c r="AM108" s="50" t="s">
        <v>2674</v>
      </c>
    </row>
    <row r="109" spans="12:39">
      <c r="L109" s="23" t="s">
        <v>2675</v>
      </c>
      <c r="M109" s="65" t="s">
        <v>2676</v>
      </c>
      <c r="AD109" s="50" t="s">
        <v>2677</v>
      </c>
      <c r="AM109" s="50" t="s">
        <v>2678</v>
      </c>
    </row>
    <row r="110" spans="12:39">
      <c r="L110" s="23" t="s">
        <v>2679</v>
      </c>
      <c r="M110" s="65" t="s">
        <v>2680</v>
      </c>
      <c r="AD110" s="50" t="s">
        <v>2681</v>
      </c>
      <c r="AM110" s="50" t="s">
        <v>2682</v>
      </c>
    </row>
    <row r="111" spans="12:39">
      <c r="L111" s="23" t="s">
        <v>2683</v>
      </c>
      <c r="M111" s="65" t="s">
        <v>2684</v>
      </c>
      <c r="AD111" s="50" t="s">
        <v>2685</v>
      </c>
      <c r="AM111" s="50" t="s">
        <v>2686</v>
      </c>
    </row>
    <row r="112" spans="12:39">
      <c r="L112" s="23" t="s">
        <v>2687</v>
      </c>
      <c r="M112" s="65" t="s">
        <v>2688</v>
      </c>
    </row>
    <row r="113" spans="12:13">
      <c r="L113" s="23" t="s">
        <v>2689</v>
      </c>
      <c r="M113" s="65" t="s">
        <v>2690</v>
      </c>
    </row>
    <row r="114" spans="12:13">
      <c r="L114" s="23" t="s">
        <v>2691</v>
      </c>
      <c r="M114" s="65" t="s">
        <v>2692</v>
      </c>
    </row>
    <row r="115" spans="12:13">
      <c r="L115" s="23" t="s">
        <v>2693</v>
      </c>
      <c r="M115" s="65" t="s">
        <v>2694</v>
      </c>
    </row>
    <row r="116" spans="12:13">
      <c r="L116" s="23" t="s">
        <v>2695</v>
      </c>
      <c r="M116" s="65" t="s">
        <v>2696</v>
      </c>
    </row>
    <row r="117" spans="12:13">
      <c r="L117" s="23" t="s">
        <v>2697</v>
      </c>
      <c r="M117" s="65" t="s">
        <v>2698</v>
      </c>
    </row>
    <row r="118" spans="12:13">
      <c r="L118" s="23" t="s">
        <v>2699</v>
      </c>
      <c r="M118" s="65" t="s">
        <v>2700</v>
      </c>
    </row>
    <row r="119" spans="12:13">
      <c r="L119" s="23" t="s">
        <v>2701</v>
      </c>
      <c r="M119" s="65" t="s">
        <v>2702</v>
      </c>
    </row>
    <row r="120" spans="12:13">
      <c r="L120" s="23" t="s">
        <v>2703</v>
      </c>
      <c r="M120" s="65" t="s">
        <v>2704</v>
      </c>
    </row>
    <row r="121" spans="12:13">
      <c r="L121" s="23" t="s">
        <v>2705</v>
      </c>
      <c r="M121" s="65" t="s">
        <v>2706</v>
      </c>
    </row>
    <row r="122" spans="12:13">
      <c r="L122" s="23" t="s">
        <v>2707</v>
      </c>
      <c r="M122" s="65" t="s">
        <v>2708</v>
      </c>
    </row>
    <row r="123" spans="12:13">
      <c r="L123" s="23" t="s">
        <v>2709</v>
      </c>
      <c r="M123" s="65" t="s">
        <v>2710</v>
      </c>
    </row>
    <row r="124" spans="12:13">
      <c r="L124" s="23" t="s">
        <v>2711</v>
      </c>
      <c r="M124" s="65" t="s">
        <v>2712</v>
      </c>
    </row>
    <row r="125" spans="12:13">
      <c r="L125" s="23" t="s">
        <v>2713</v>
      </c>
      <c r="M125" s="65" t="s">
        <v>2714</v>
      </c>
    </row>
    <row r="126" spans="12:13">
      <c r="L126" s="23" t="s">
        <v>2715</v>
      </c>
      <c r="M126" s="65" t="s">
        <v>2716</v>
      </c>
    </row>
    <row r="127" spans="12:13">
      <c r="L127" s="23" t="s">
        <v>2717</v>
      </c>
      <c r="M127" s="65" t="s">
        <v>2718</v>
      </c>
    </row>
    <row r="128" spans="12:13">
      <c r="L128" s="23" t="s">
        <v>2719</v>
      </c>
      <c r="M128" s="65" t="s">
        <v>2720</v>
      </c>
    </row>
    <row r="129" spans="12:13">
      <c r="L129" s="23" t="s">
        <v>2721</v>
      </c>
      <c r="M129" s="65" t="s">
        <v>2722</v>
      </c>
    </row>
    <row r="130" spans="12:13">
      <c r="L130" s="23" t="s">
        <v>2723</v>
      </c>
      <c r="M130" s="65" t="s">
        <v>2724</v>
      </c>
    </row>
    <row r="131" spans="12:13">
      <c r="L131" s="23" t="s">
        <v>2725</v>
      </c>
      <c r="M131" s="65" t="s">
        <v>2726</v>
      </c>
    </row>
    <row r="132" spans="12:13">
      <c r="L132" s="23" t="s">
        <v>2727</v>
      </c>
      <c r="M132" s="65" t="s">
        <v>2728</v>
      </c>
    </row>
    <row r="133" spans="12:13">
      <c r="L133" s="23" t="s">
        <v>2729</v>
      </c>
      <c r="M133" s="65" t="s">
        <v>2730</v>
      </c>
    </row>
    <row r="134" spans="12:13">
      <c r="L134" s="23" t="s">
        <v>2731</v>
      </c>
      <c r="M134" s="65" t="s">
        <v>2732</v>
      </c>
    </row>
    <row r="135" spans="12:13">
      <c r="L135" s="23" t="s">
        <v>2733</v>
      </c>
      <c r="M135" s="65" t="s">
        <v>2734</v>
      </c>
    </row>
    <row r="136" spans="12:13">
      <c r="L136" s="23" t="s">
        <v>2735</v>
      </c>
      <c r="M136" s="65" t="s">
        <v>2736</v>
      </c>
    </row>
    <row r="137" spans="12:13">
      <c r="L137" s="23" t="s">
        <v>2737</v>
      </c>
      <c r="M137" s="65" t="s">
        <v>2738</v>
      </c>
    </row>
    <row r="138" spans="12:13">
      <c r="L138" s="23" t="s">
        <v>2739</v>
      </c>
      <c r="M138" s="65" t="s">
        <v>2740</v>
      </c>
    </row>
    <row r="139" spans="12:13">
      <c r="L139" s="23" t="s">
        <v>2741</v>
      </c>
      <c r="M139" s="65" t="s">
        <v>2742</v>
      </c>
    </row>
    <row r="140" spans="12:13">
      <c r="L140" s="23" t="s">
        <v>2743</v>
      </c>
      <c r="M140" s="65" t="s">
        <v>2744</v>
      </c>
    </row>
    <row r="141" spans="12:13">
      <c r="L141" s="23" t="s">
        <v>2745</v>
      </c>
      <c r="M141" s="65" t="s">
        <v>2746</v>
      </c>
    </row>
    <row r="142" spans="12:13">
      <c r="L142" s="23" t="s">
        <v>2747</v>
      </c>
      <c r="M142" s="65">
        <v>10</v>
      </c>
    </row>
    <row r="143" spans="12:13">
      <c r="L143" s="23" t="s">
        <v>2748</v>
      </c>
      <c r="M143" s="65">
        <v>11</v>
      </c>
    </row>
    <row r="144" spans="12:13">
      <c r="L144" s="23" t="s">
        <v>2749</v>
      </c>
      <c r="M144" s="65">
        <v>12</v>
      </c>
    </row>
    <row r="145" spans="12:13">
      <c r="L145" s="23"/>
      <c r="M145" s="65">
        <v>13</v>
      </c>
    </row>
    <row r="146" spans="12:13">
      <c r="L146" s="23" t="s">
        <v>2750</v>
      </c>
      <c r="M146" s="65" t="s">
        <v>4715</v>
      </c>
    </row>
    <row r="147" spans="12:13">
      <c r="L147" s="23" t="s">
        <v>2751</v>
      </c>
      <c r="M147" s="65" t="s">
        <v>4758</v>
      </c>
    </row>
    <row r="148" spans="12:13">
      <c r="L148" s="23" t="s">
        <v>2752</v>
      </c>
      <c r="M148" s="65" t="s">
        <v>4760</v>
      </c>
    </row>
    <row r="149" spans="12:13">
      <c r="L149" s="23" t="s">
        <v>2753</v>
      </c>
      <c r="M149" s="65" t="s">
        <v>4761</v>
      </c>
    </row>
    <row r="150" spans="12:13">
      <c r="L150" s="23" t="s">
        <v>2754</v>
      </c>
      <c r="M150" s="65" t="s">
        <v>4762</v>
      </c>
    </row>
    <row r="151" spans="12:13">
      <c r="L151" s="23" t="s">
        <v>2755</v>
      </c>
      <c r="M151" s="65" t="s">
        <v>4763</v>
      </c>
    </row>
    <row r="152" spans="12:13">
      <c r="L152" s="23" t="s">
        <v>2756</v>
      </c>
      <c r="M152" s="65" t="s">
        <v>4764</v>
      </c>
    </row>
    <row r="153" spans="12:13">
      <c r="L153" s="23" t="s">
        <v>2757</v>
      </c>
      <c r="M153" s="65" t="s">
        <v>4765</v>
      </c>
    </row>
    <row r="154" spans="12:13">
      <c r="L154" s="23" t="s">
        <v>2758</v>
      </c>
      <c r="M154" s="65" t="s">
        <v>4766</v>
      </c>
    </row>
    <row r="155" spans="12:13">
      <c r="L155" s="23" t="s">
        <v>2759</v>
      </c>
      <c r="M155" s="65">
        <v>100</v>
      </c>
    </row>
    <row r="156" spans="12:13">
      <c r="L156" s="23" t="s">
        <v>2760</v>
      </c>
      <c r="M156" s="65">
        <v>110</v>
      </c>
    </row>
    <row r="157" spans="12:13">
      <c r="L157" s="23" t="s">
        <v>2761</v>
      </c>
      <c r="M157" s="65">
        <v>120</v>
      </c>
    </row>
    <row r="158" spans="12:13">
      <c r="L158" s="23" t="s">
        <v>2762</v>
      </c>
      <c r="M158" s="65">
        <v>130</v>
      </c>
    </row>
    <row r="159" spans="12:13">
      <c r="L159" s="23" t="s">
        <v>2763</v>
      </c>
      <c r="M159" s="65">
        <v>140</v>
      </c>
    </row>
    <row r="160" spans="12:13">
      <c r="L160" s="23" t="s">
        <v>2764</v>
      </c>
      <c r="M160" s="65">
        <v>150</v>
      </c>
    </row>
    <row r="161" spans="12:13">
      <c r="L161" s="23" t="s">
        <v>2765</v>
      </c>
      <c r="M161" s="65">
        <v>160</v>
      </c>
    </row>
    <row r="162" spans="12:13">
      <c r="L162" s="23" t="s">
        <v>2766</v>
      </c>
      <c r="M162" s="65">
        <v>170</v>
      </c>
    </row>
    <row r="163" spans="12:13">
      <c r="L163" s="23" t="s">
        <v>2767</v>
      </c>
      <c r="M163" s="65">
        <v>180</v>
      </c>
    </row>
    <row r="164" spans="12:13">
      <c r="L164" s="23" t="s">
        <v>2768</v>
      </c>
      <c r="M164" s="65">
        <v>190</v>
      </c>
    </row>
    <row r="165" spans="12:13">
      <c r="L165" s="23" t="s">
        <v>2769</v>
      </c>
      <c r="M165" s="65">
        <v>200</v>
      </c>
    </row>
    <row r="166" spans="12:13">
      <c r="L166" s="23" t="s">
        <v>2770</v>
      </c>
      <c r="M166" s="65">
        <v>210</v>
      </c>
    </row>
    <row r="167" spans="12:13">
      <c r="L167" s="23" t="s">
        <v>2771</v>
      </c>
      <c r="M167" s="65">
        <v>220</v>
      </c>
    </row>
    <row r="168" spans="12:13">
      <c r="L168" s="23" t="s">
        <v>2772</v>
      </c>
      <c r="M168" s="65">
        <v>230</v>
      </c>
    </row>
    <row r="169" spans="12:13">
      <c r="L169" s="23" t="s">
        <v>2773</v>
      </c>
      <c r="M169" s="65">
        <v>240</v>
      </c>
    </row>
    <row r="170" spans="12:13">
      <c r="L170" s="23" t="s">
        <v>2774</v>
      </c>
      <c r="M170" s="65">
        <v>250</v>
      </c>
    </row>
    <row r="171" spans="12:13">
      <c r="L171" s="23" t="s">
        <v>2775</v>
      </c>
      <c r="M171" s="65">
        <v>260</v>
      </c>
    </row>
    <row r="172" spans="12:13">
      <c r="L172" s="23" t="s">
        <v>2776</v>
      </c>
      <c r="M172" s="65">
        <v>270</v>
      </c>
    </row>
    <row r="173" spans="12:13">
      <c r="L173" s="23" t="s">
        <v>2777</v>
      </c>
      <c r="M173" s="65">
        <v>280</v>
      </c>
    </row>
    <row r="174" spans="12:13">
      <c r="L174" s="23" t="s">
        <v>2778</v>
      </c>
      <c r="M174" s="65">
        <v>290</v>
      </c>
    </row>
    <row r="175" spans="12:13">
      <c r="L175" s="23" t="s">
        <v>2779</v>
      </c>
      <c r="M175" s="65">
        <v>300</v>
      </c>
    </row>
    <row r="176" spans="12:13">
      <c r="L176" s="23" t="s">
        <v>2780</v>
      </c>
      <c r="M176" s="65">
        <v>320</v>
      </c>
    </row>
    <row r="177" spans="12:13">
      <c r="L177" s="23" t="s">
        <v>4771</v>
      </c>
      <c r="M177" s="65" t="s">
        <v>3299</v>
      </c>
    </row>
    <row r="178" spans="12:13">
      <c r="L178" s="23" t="s">
        <v>4772</v>
      </c>
      <c r="M178" s="65" t="s">
        <v>3300</v>
      </c>
    </row>
    <row r="179" spans="12:13">
      <c r="L179" s="23" t="s">
        <v>4773</v>
      </c>
      <c r="M179" s="65" t="s">
        <v>2015</v>
      </c>
    </row>
    <row r="180" spans="12:13">
      <c r="L180" s="23" t="s">
        <v>2781</v>
      </c>
      <c r="M180" s="65" t="s">
        <v>2782</v>
      </c>
    </row>
    <row r="181" spans="12:13">
      <c r="L181" s="23" t="s">
        <v>2783</v>
      </c>
      <c r="M181" s="65" t="s">
        <v>2784</v>
      </c>
    </row>
    <row r="182" spans="12:13">
      <c r="L182" s="23" t="s">
        <v>2785</v>
      </c>
      <c r="M182" s="65">
        <v>11</v>
      </c>
    </row>
    <row r="183" spans="12:13">
      <c r="L183" s="23" t="s">
        <v>2786</v>
      </c>
      <c r="M183" s="65">
        <v>13</v>
      </c>
    </row>
    <row r="184" spans="12:13">
      <c r="L184" s="23" t="s">
        <v>2787</v>
      </c>
      <c r="M184" s="65">
        <v>15</v>
      </c>
    </row>
    <row r="185" spans="12:13">
      <c r="L185" s="23" t="s">
        <v>2788</v>
      </c>
      <c r="M185" s="65">
        <v>17</v>
      </c>
    </row>
    <row r="186" spans="12:13">
      <c r="L186" s="23" t="s">
        <v>2789</v>
      </c>
      <c r="M186" s="65">
        <v>18</v>
      </c>
    </row>
    <row r="187" spans="12:13">
      <c r="L187" s="23" t="s">
        <v>2790</v>
      </c>
      <c r="M187" s="65">
        <v>19</v>
      </c>
    </row>
    <row r="188" spans="12:13">
      <c r="L188" s="23" t="s">
        <v>2791</v>
      </c>
      <c r="M188" s="65">
        <v>20</v>
      </c>
    </row>
    <row r="189" spans="12:13">
      <c r="L189" s="23" t="s">
        <v>2792</v>
      </c>
      <c r="M189" s="65">
        <v>23</v>
      </c>
    </row>
    <row r="190" spans="12:13">
      <c r="L190" s="23" t="s">
        <v>2793</v>
      </c>
      <c r="M190" s="65">
        <v>25</v>
      </c>
    </row>
    <row r="191" spans="12:13">
      <c r="L191" s="23" t="s">
        <v>2794</v>
      </c>
      <c r="M191" s="65">
        <v>27</v>
      </c>
    </row>
    <row r="192" spans="12:13">
      <c r="L192" s="23" t="s">
        <v>2795</v>
      </c>
      <c r="M192" s="65">
        <v>41</v>
      </c>
    </row>
    <row r="193" spans="12:13">
      <c r="L193" s="23" t="s">
        <v>2796</v>
      </c>
      <c r="M193" s="65">
        <v>44</v>
      </c>
    </row>
    <row r="194" spans="12:13">
      <c r="L194" s="23" t="s">
        <v>2797</v>
      </c>
      <c r="M194" s="65">
        <v>47</v>
      </c>
    </row>
    <row r="195" spans="12:13">
      <c r="L195" s="23" t="s">
        <v>2798</v>
      </c>
      <c r="M195" s="65">
        <v>50</v>
      </c>
    </row>
    <row r="196" spans="12:13">
      <c r="L196" s="23" t="s">
        <v>2799</v>
      </c>
      <c r="M196" s="65">
        <v>52</v>
      </c>
    </row>
    <row r="197" spans="12:13">
      <c r="L197" s="23" t="s">
        <v>2800</v>
      </c>
      <c r="M197" s="65">
        <v>54</v>
      </c>
    </row>
    <row r="198" spans="12:13">
      <c r="L198" s="23" t="s">
        <v>2801</v>
      </c>
      <c r="M198" s="65">
        <v>63</v>
      </c>
    </row>
    <row r="199" spans="12:13">
      <c r="L199" s="23" t="s">
        <v>2802</v>
      </c>
      <c r="M199" s="65">
        <v>66</v>
      </c>
    </row>
    <row r="200" spans="12:13">
      <c r="L200" s="23" t="s">
        <v>2803</v>
      </c>
      <c r="M200" s="65">
        <v>68</v>
      </c>
    </row>
    <row r="201" spans="12:13">
      <c r="L201" s="23" t="s">
        <v>2804</v>
      </c>
      <c r="M201" s="65">
        <v>70</v>
      </c>
    </row>
    <row r="202" spans="12:13">
      <c r="L202" s="23" t="s">
        <v>2805</v>
      </c>
      <c r="M202" s="65">
        <v>73</v>
      </c>
    </row>
    <row r="203" spans="12:13">
      <c r="L203" s="23" t="s">
        <v>2806</v>
      </c>
      <c r="M203" s="65">
        <v>76</v>
      </c>
    </row>
    <row r="204" spans="12:13">
      <c r="L204" s="23" t="s">
        <v>2807</v>
      </c>
      <c r="M204" s="65">
        <v>81</v>
      </c>
    </row>
    <row r="205" spans="12:13">
      <c r="L205" s="23" t="s">
        <v>2808</v>
      </c>
      <c r="M205" s="65">
        <v>85</v>
      </c>
    </row>
    <row r="206" spans="12:13">
      <c r="L206" s="23" t="s">
        <v>2809</v>
      </c>
      <c r="M206" s="65">
        <v>86</v>
      </c>
    </row>
    <row r="207" spans="12:13">
      <c r="L207" s="23" t="s">
        <v>2810</v>
      </c>
      <c r="M207" s="65">
        <v>88</v>
      </c>
    </row>
    <row r="208" spans="12:13">
      <c r="L208" s="23" t="s">
        <v>2811</v>
      </c>
      <c r="M208" s="65">
        <v>91</v>
      </c>
    </row>
    <row r="209" spans="12:13">
      <c r="L209" s="23" t="s">
        <v>2812</v>
      </c>
      <c r="M209" s="65">
        <v>94</v>
      </c>
    </row>
    <row r="210" spans="12:13">
      <c r="L210" s="23" t="s">
        <v>2813</v>
      </c>
      <c r="M210" s="65">
        <v>95</v>
      </c>
    </row>
    <row r="211" spans="12:13">
      <c r="L211" s="23" t="s">
        <v>2814</v>
      </c>
      <c r="M211" s="65">
        <v>97</v>
      </c>
    </row>
    <row r="212" spans="12:13">
      <c r="L212" s="23" t="s">
        <v>2815</v>
      </c>
      <c r="M212" s="65">
        <v>99</v>
      </c>
    </row>
    <row r="213" spans="12:13">
      <c r="L213" s="23" t="s">
        <v>2816</v>
      </c>
      <c r="M213" s="65">
        <v>11</v>
      </c>
    </row>
    <row r="214" spans="12:13">
      <c r="L214" s="23" t="s">
        <v>2817</v>
      </c>
      <c r="M214" s="65">
        <v>21</v>
      </c>
    </row>
    <row r="215" spans="12:13">
      <c r="L215" s="23" t="s">
        <v>2818</v>
      </c>
      <c r="M215" s="65">
        <v>31</v>
      </c>
    </row>
    <row r="216" spans="12:13">
      <c r="L216" s="23" t="s">
        <v>2819</v>
      </c>
      <c r="M216" s="65">
        <v>32</v>
      </c>
    </row>
    <row r="217" spans="12:13">
      <c r="L217" s="23" t="s">
        <v>2820</v>
      </c>
      <c r="M217" s="65">
        <v>41</v>
      </c>
    </row>
    <row r="218" spans="12:13">
      <c r="L218" s="23" t="s">
        <v>2821</v>
      </c>
      <c r="M218" s="65">
        <v>42</v>
      </c>
    </row>
    <row r="219" spans="12:13">
      <c r="L219" s="23" t="s">
        <v>2822</v>
      </c>
      <c r="M219" s="65">
        <v>51</v>
      </c>
    </row>
    <row r="220" spans="12:13">
      <c r="L220" s="23" t="s">
        <v>2823</v>
      </c>
      <c r="M220" s="65">
        <v>52</v>
      </c>
    </row>
    <row r="221" spans="12:13">
      <c r="L221" s="23" t="s">
        <v>2824</v>
      </c>
      <c r="M221" s="65">
        <v>53</v>
      </c>
    </row>
    <row r="222" spans="12:13">
      <c r="L222" s="23" t="s">
        <v>2825</v>
      </c>
      <c r="M222" s="65">
        <v>61</v>
      </c>
    </row>
    <row r="223" spans="12:13">
      <c r="L223" s="23" t="s">
        <v>2826</v>
      </c>
      <c r="M223" s="65">
        <v>62</v>
      </c>
    </row>
    <row r="224" spans="12:13">
      <c r="L224" s="23" t="s">
        <v>2827</v>
      </c>
      <c r="M224" s="65">
        <v>71</v>
      </c>
    </row>
    <row r="225" spans="12:13">
      <c r="L225" s="23" t="s">
        <v>2828</v>
      </c>
      <c r="M225" s="65">
        <v>72</v>
      </c>
    </row>
    <row r="226" spans="12:13">
      <c r="L226" s="23" t="s">
        <v>2829</v>
      </c>
      <c r="M226" s="65">
        <v>81</v>
      </c>
    </row>
    <row r="227" spans="12:13">
      <c r="L227" s="23" t="s">
        <v>2830</v>
      </c>
      <c r="M227" s="65" t="s">
        <v>2831</v>
      </c>
    </row>
    <row r="228" spans="12:13">
      <c r="L228" s="23" t="s">
        <v>2832</v>
      </c>
      <c r="M228" s="65" t="s">
        <v>2833</v>
      </c>
    </row>
    <row r="229" spans="12:13">
      <c r="L229" s="23" t="s">
        <v>2834</v>
      </c>
      <c r="M229" s="65" t="s">
        <v>2835</v>
      </c>
    </row>
    <row r="230" spans="12:13">
      <c r="L230" s="23" t="s">
        <v>2836</v>
      </c>
      <c r="M230" s="65" t="s">
        <v>2837</v>
      </c>
    </row>
    <row r="231" spans="12:13">
      <c r="L231" s="23" t="s">
        <v>2838</v>
      </c>
      <c r="M231" s="65" t="s">
        <v>2839</v>
      </c>
    </row>
    <row r="232" spans="12:13">
      <c r="L232" s="23" t="s">
        <v>2840</v>
      </c>
      <c r="M232" s="65" t="s">
        <v>2841</v>
      </c>
    </row>
    <row r="233" spans="12:13">
      <c r="L233" s="23" t="s">
        <v>2842</v>
      </c>
      <c r="M233" s="65" t="s">
        <v>2843</v>
      </c>
    </row>
    <row r="234" spans="12:13">
      <c r="L234" s="23" t="s">
        <v>2844</v>
      </c>
      <c r="M234" s="65" t="s">
        <v>2845</v>
      </c>
    </row>
    <row r="235" spans="12:13">
      <c r="L235" s="23" t="s">
        <v>2846</v>
      </c>
      <c r="M235" s="65" t="s">
        <v>2847</v>
      </c>
    </row>
    <row r="236" spans="12:13">
      <c r="L236" s="23" t="s">
        <v>2848</v>
      </c>
      <c r="M236" s="65">
        <v>10</v>
      </c>
    </row>
    <row r="237" spans="12:13">
      <c r="L237" s="23" t="s">
        <v>2849</v>
      </c>
      <c r="M237" s="65">
        <v>11</v>
      </c>
    </row>
    <row r="238" spans="12:13">
      <c r="L238" s="23" t="s">
        <v>2850</v>
      </c>
      <c r="M238" s="65">
        <v>12</v>
      </c>
    </row>
    <row r="239" spans="12:13">
      <c r="L239" s="23" t="s">
        <v>2851</v>
      </c>
      <c r="M239" s="65">
        <v>13</v>
      </c>
    </row>
    <row r="240" spans="12:13">
      <c r="L240" s="23" t="s">
        <v>2852</v>
      </c>
      <c r="M240" s="65">
        <v>14</v>
      </c>
    </row>
    <row r="241" spans="12:13">
      <c r="L241" s="23" t="s">
        <v>2853</v>
      </c>
      <c r="M241" s="65">
        <v>15</v>
      </c>
    </row>
    <row r="242" spans="12:13">
      <c r="L242" s="23" t="s">
        <v>2854</v>
      </c>
      <c r="M242" s="65">
        <v>16</v>
      </c>
    </row>
    <row r="243" spans="12:13">
      <c r="L243" s="23" t="s">
        <v>2855</v>
      </c>
      <c r="M243" s="65" t="s">
        <v>4706</v>
      </c>
    </row>
    <row r="244" spans="12:13">
      <c r="L244" s="23" t="s">
        <v>2856</v>
      </c>
      <c r="M244" s="65" t="s">
        <v>4707</v>
      </c>
    </row>
    <row r="245" spans="12:13">
      <c r="L245" s="23" t="s">
        <v>2857</v>
      </c>
      <c r="M245" s="65" t="s">
        <v>4708</v>
      </c>
    </row>
    <row r="246" spans="12:13">
      <c r="L246" s="23" t="s">
        <v>2858</v>
      </c>
      <c r="M246" s="65" t="s">
        <v>4709</v>
      </c>
    </row>
    <row r="247" spans="12:13">
      <c r="L247" s="23" t="s">
        <v>2859</v>
      </c>
      <c r="M247" s="65" t="s">
        <v>4710</v>
      </c>
    </row>
    <row r="248" spans="12:13">
      <c r="L248" s="23" t="s">
        <v>2860</v>
      </c>
      <c r="M248" s="65" t="s">
        <v>2861</v>
      </c>
    </row>
    <row r="249" spans="12:13">
      <c r="L249" s="23" t="s">
        <v>2862</v>
      </c>
      <c r="M249" s="65" t="s">
        <v>2863</v>
      </c>
    </row>
    <row r="250" spans="12:13">
      <c r="L250" s="23" t="s">
        <v>2864</v>
      </c>
      <c r="M250" s="65" t="s">
        <v>2865</v>
      </c>
    </row>
    <row r="251" spans="12:13">
      <c r="L251" s="23" t="s">
        <v>2866</v>
      </c>
      <c r="M251" s="65" t="s">
        <v>2867</v>
      </c>
    </row>
    <row r="252" spans="12:13">
      <c r="L252" s="23" t="s">
        <v>2868</v>
      </c>
      <c r="M252" s="65" t="s">
        <v>2869</v>
      </c>
    </row>
    <row r="253" spans="12:13">
      <c r="L253" s="23" t="s">
        <v>2870</v>
      </c>
      <c r="M253" s="65" t="s">
        <v>2871</v>
      </c>
    </row>
    <row r="254" spans="12:13">
      <c r="L254" s="23" t="s">
        <v>2872</v>
      </c>
      <c r="M254" s="65" t="s">
        <v>2873</v>
      </c>
    </row>
    <row r="255" spans="12:13">
      <c r="L255" s="23" t="s">
        <v>2874</v>
      </c>
      <c r="M255" s="65" t="s">
        <v>2875</v>
      </c>
    </row>
    <row r="256" spans="12:13">
      <c r="L256" s="23" t="s">
        <v>2876</v>
      </c>
      <c r="M256" s="65" t="s">
        <v>2877</v>
      </c>
    </row>
    <row r="257" spans="12:13">
      <c r="L257" s="23" t="s">
        <v>2878</v>
      </c>
      <c r="M257" s="65">
        <v>10</v>
      </c>
    </row>
    <row r="258" spans="12:13">
      <c r="L258" s="23" t="s">
        <v>2879</v>
      </c>
      <c r="M258" s="65">
        <v>11</v>
      </c>
    </row>
    <row r="259" spans="12:13">
      <c r="L259" s="23" t="s">
        <v>2880</v>
      </c>
      <c r="M259" s="65">
        <v>12</v>
      </c>
    </row>
    <row r="260" spans="12:13">
      <c r="L260" s="23" t="s">
        <v>2881</v>
      </c>
      <c r="M260" s="65">
        <v>13</v>
      </c>
    </row>
    <row r="261" spans="12:13">
      <c r="L261" s="23" t="s">
        <v>2882</v>
      </c>
      <c r="M261" s="65">
        <v>14</v>
      </c>
    </row>
    <row r="262" spans="12:13">
      <c r="L262" s="23" t="s">
        <v>2883</v>
      </c>
      <c r="M262" s="65">
        <v>15</v>
      </c>
    </row>
    <row r="263" spans="12:13">
      <c r="L263" s="23" t="s">
        <v>2884</v>
      </c>
      <c r="M263" s="65">
        <v>16</v>
      </c>
    </row>
    <row r="264" spans="12:13">
      <c r="L264" s="23" t="s">
        <v>2885</v>
      </c>
      <c r="M264" s="65">
        <v>17</v>
      </c>
    </row>
    <row r="265" spans="12:13">
      <c r="L265" s="23" t="s">
        <v>2886</v>
      </c>
      <c r="M265" s="65">
        <v>18</v>
      </c>
    </row>
    <row r="266" spans="12:13">
      <c r="L266" s="23" t="s">
        <v>2887</v>
      </c>
      <c r="M266" s="65">
        <v>19</v>
      </c>
    </row>
    <row r="267" spans="12:13">
      <c r="L267" s="23" t="s">
        <v>2888</v>
      </c>
      <c r="M267" s="65">
        <v>20</v>
      </c>
    </row>
    <row r="268" spans="12:13">
      <c r="L268" s="23" t="s">
        <v>2889</v>
      </c>
      <c r="M268" s="65">
        <v>21</v>
      </c>
    </row>
    <row r="269" spans="12:13">
      <c r="L269" s="23" t="s">
        <v>2890</v>
      </c>
      <c r="M269" s="65">
        <v>22</v>
      </c>
    </row>
    <row r="270" spans="12:13">
      <c r="L270" s="23" t="s">
        <v>2891</v>
      </c>
      <c r="M270" s="65">
        <v>23</v>
      </c>
    </row>
    <row r="271" spans="12:13">
      <c r="L271" s="23" t="s">
        <v>2892</v>
      </c>
      <c r="M271" s="65">
        <v>24</v>
      </c>
    </row>
    <row r="272" spans="12:13">
      <c r="L272" s="23" t="s">
        <v>2893</v>
      </c>
      <c r="M272" s="65">
        <v>25</v>
      </c>
    </row>
    <row r="273" spans="12:13">
      <c r="L273" s="23" t="s">
        <v>2894</v>
      </c>
      <c r="M273" s="65">
        <v>26</v>
      </c>
    </row>
    <row r="274" spans="12:13">
      <c r="L274" s="23" t="s">
        <v>2895</v>
      </c>
      <c r="M274" s="65">
        <v>27</v>
      </c>
    </row>
    <row r="275" spans="12:13">
      <c r="L275" s="23" t="s">
        <v>2896</v>
      </c>
      <c r="M275" s="65">
        <v>28</v>
      </c>
    </row>
    <row r="276" spans="12:13">
      <c r="L276" s="23" t="s">
        <v>2897</v>
      </c>
      <c r="M276" s="65">
        <v>29</v>
      </c>
    </row>
    <row r="277" spans="12:13">
      <c r="L277" s="23" t="s">
        <v>2898</v>
      </c>
      <c r="M277" s="65">
        <v>30</v>
      </c>
    </row>
    <row r="278" spans="12:13">
      <c r="L278" s="23" t="s">
        <v>2899</v>
      </c>
      <c r="M278" s="65">
        <v>31</v>
      </c>
    </row>
    <row r="279" spans="12:13">
      <c r="L279" s="23" t="s">
        <v>2900</v>
      </c>
      <c r="M279" s="65">
        <v>32</v>
      </c>
    </row>
    <row r="280" spans="12:13">
      <c r="L280" s="23" t="s">
        <v>2901</v>
      </c>
      <c r="M280" s="65">
        <v>33</v>
      </c>
    </row>
    <row r="281" spans="12:13">
      <c r="L281" s="23" t="s">
        <v>2902</v>
      </c>
      <c r="M281" s="65">
        <v>34</v>
      </c>
    </row>
    <row r="282" spans="12:13">
      <c r="L282" s="23" t="s">
        <v>2903</v>
      </c>
      <c r="M282" s="65">
        <v>35</v>
      </c>
    </row>
    <row r="283" spans="12:13">
      <c r="L283" s="23" t="s">
        <v>2904</v>
      </c>
      <c r="M283" s="65">
        <v>36</v>
      </c>
    </row>
    <row r="284" spans="12:13">
      <c r="L284" s="23" t="s">
        <v>2905</v>
      </c>
      <c r="M284" s="65">
        <v>37</v>
      </c>
    </row>
    <row r="285" spans="12:13">
      <c r="L285" s="23" t="s">
        <v>2906</v>
      </c>
      <c r="M285" s="65">
        <v>38</v>
      </c>
    </row>
    <row r="286" spans="12:13">
      <c r="L286" s="23" t="s">
        <v>2907</v>
      </c>
      <c r="M286" s="65">
        <v>39</v>
      </c>
    </row>
    <row r="287" spans="12:13">
      <c r="L287" s="23" t="s">
        <v>2908</v>
      </c>
      <c r="M287" s="65">
        <v>40</v>
      </c>
    </row>
    <row r="288" spans="12:13">
      <c r="L288" s="23" t="s">
        <v>2909</v>
      </c>
      <c r="M288" s="65">
        <v>41</v>
      </c>
    </row>
    <row r="289" spans="12:13">
      <c r="L289" s="23" t="s">
        <v>2910</v>
      </c>
      <c r="M289" s="65">
        <v>42</v>
      </c>
    </row>
    <row r="290" spans="12:13">
      <c r="L290" s="23" t="s">
        <v>2911</v>
      </c>
      <c r="M290" s="65">
        <v>43</v>
      </c>
    </row>
    <row r="291" spans="12:13">
      <c r="L291" s="23" t="s">
        <v>2912</v>
      </c>
      <c r="M291" s="65">
        <v>44</v>
      </c>
    </row>
    <row r="292" spans="12:13">
      <c r="L292" s="23" t="s">
        <v>2913</v>
      </c>
      <c r="M292" s="65">
        <v>45</v>
      </c>
    </row>
    <row r="293" spans="12:13">
      <c r="L293" s="23" t="s">
        <v>2914</v>
      </c>
      <c r="M293" s="65">
        <v>46</v>
      </c>
    </row>
    <row r="294" spans="12:13">
      <c r="L294" s="23" t="s">
        <v>2915</v>
      </c>
      <c r="M294" s="65">
        <v>47</v>
      </c>
    </row>
    <row r="295" spans="12:13">
      <c r="L295" s="23" t="s">
        <v>2916</v>
      </c>
      <c r="M295" s="65">
        <v>48</v>
      </c>
    </row>
    <row r="296" spans="12:13">
      <c r="L296" s="23" t="s">
        <v>2917</v>
      </c>
      <c r="M296" s="65">
        <v>49</v>
      </c>
    </row>
    <row r="297" spans="12:13">
      <c r="L297" s="23" t="s">
        <v>2918</v>
      </c>
      <c r="M297" s="65">
        <v>50</v>
      </c>
    </row>
    <row r="298" spans="12:13">
      <c r="L298" s="23" t="s">
        <v>2919</v>
      </c>
      <c r="M298" s="65" t="s">
        <v>4706</v>
      </c>
    </row>
    <row r="299" spans="12:13">
      <c r="L299" s="23" t="s">
        <v>2920</v>
      </c>
      <c r="M299" s="65" t="s">
        <v>4707</v>
      </c>
    </row>
    <row r="300" spans="12:13">
      <c r="L300" s="23" t="s">
        <v>2921</v>
      </c>
      <c r="M300" s="65" t="s">
        <v>4708</v>
      </c>
    </row>
    <row r="301" spans="12:13">
      <c r="L301" s="23" t="s">
        <v>2922</v>
      </c>
      <c r="M301" s="65" t="s">
        <v>4709</v>
      </c>
    </row>
    <row r="302" spans="12:13">
      <c r="L302" s="23" t="s">
        <v>2923</v>
      </c>
      <c r="M302" s="65" t="s">
        <v>4710</v>
      </c>
    </row>
    <row r="303" spans="12:13">
      <c r="L303" s="23" t="s">
        <v>2924</v>
      </c>
      <c r="M303" s="65" t="s">
        <v>4711</v>
      </c>
    </row>
    <row r="304" spans="12:13">
      <c r="L304" s="23" t="s">
        <v>2925</v>
      </c>
      <c r="M304" s="65" t="s">
        <v>2926</v>
      </c>
    </row>
    <row r="305" spans="12:13">
      <c r="L305" s="23" t="s">
        <v>2927</v>
      </c>
      <c r="M305" s="65" t="s">
        <v>2928</v>
      </c>
    </row>
    <row r="306" spans="12:13">
      <c r="L306" s="23" t="s">
        <v>2929</v>
      </c>
      <c r="M306" s="65" t="s">
        <v>2930</v>
      </c>
    </row>
    <row r="307" spans="12:13">
      <c r="L307" s="23" t="s">
        <v>2931</v>
      </c>
      <c r="M307" s="65" t="s">
        <v>2932</v>
      </c>
    </row>
    <row r="308" spans="12:13">
      <c r="L308" s="23" t="s">
        <v>2933</v>
      </c>
      <c r="M308" s="65" t="s">
        <v>2934</v>
      </c>
    </row>
    <row r="309" spans="12:13">
      <c r="L309" s="23" t="s">
        <v>2935</v>
      </c>
      <c r="M309" s="65" t="s">
        <v>2936</v>
      </c>
    </row>
    <row r="310" spans="12:13">
      <c r="L310" s="23" t="s">
        <v>2937</v>
      </c>
      <c r="M310" s="65" t="s">
        <v>2938</v>
      </c>
    </row>
    <row r="311" spans="12:13">
      <c r="L311" s="23" t="s">
        <v>2939</v>
      </c>
      <c r="M311" s="65" t="s">
        <v>2940</v>
      </c>
    </row>
    <row r="312" spans="12:13">
      <c r="L312" s="23" t="s">
        <v>2941</v>
      </c>
      <c r="M312" s="65" t="s">
        <v>2942</v>
      </c>
    </row>
    <row r="313" spans="12:13">
      <c r="L313" s="23" t="s">
        <v>2943</v>
      </c>
      <c r="M313" s="65">
        <v>10</v>
      </c>
    </row>
    <row r="314" spans="12:13">
      <c r="L314" s="23" t="s">
        <v>2944</v>
      </c>
      <c r="M314" s="65">
        <v>11</v>
      </c>
    </row>
    <row r="315" spans="12:13">
      <c r="L315" s="23" t="s">
        <v>2945</v>
      </c>
      <c r="M315" s="65">
        <v>12</v>
      </c>
    </row>
    <row r="316" spans="12:13">
      <c r="L316" s="23" t="s">
        <v>2946</v>
      </c>
      <c r="M316" s="65">
        <v>13</v>
      </c>
    </row>
    <row r="317" spans="12:13">
      <c r="L317" s="23" t="s">
        <v>2947</v>
      </c>
      <c r="M317" s="65">
        <v>14</v>
      </c>
    </row>
    <row r="318" spans="12:13">
      <c r="L318" s="23" t="s">
        <v>2948</v>
      </c>
      <c r="M318" s="65">
        <v>15</v>
      </c>
    </row>
    <row r="319" spans="12:13">
      <c r="L319" s="23" t="s">
        <v>2949</v>
      </c>
      <c r="M319" s="65">
        <v>16</v>
      </c>
    </row>
    <row r="320" spans="12:13">
      <c r="L320" s="23" t="s">
        <v>2950</v>
      </c>
      <c r="M320" s="65">
        <v>17</v>
      </c>
    </row>
    <row r="321" spans="12:13">
      <c r="L321" s="23" t="s">
        <v>2951</v>
      </c>
      <c r="M321" s="65">
        <v>18</v>
      </c>
    </row>
    <row r="322" spans="12:13">
      <c r="L322" s="23" t="s">
        <v>2952</v>
      </c>
      <c r="M322" s="65">
        <v>19</v>
      </c>
    </row>
    <row r="323" spans="12:13">
      <c r="L323" s="23" t="s">
        <v>2953</v>
      </c>
      <c r="M323" s="65">
        <v>21</v>
      </c>
    </row>
    <row r="324" spans="12:13">
      <c r="L324" s="23" t="s">
        <v>2954</v>
      </c>
      <c r="M324" s="65">
        <v>22</v>
      </c>
    </row>
    <row r="325" spans="12:13">
      <c r="L325" s="23" t="s">
        <v>2955</v>
      </c>
      <c r="M325" s="65">
        <v>23</v>
      </c>
    </row>
    <row r="326" spans="12:13">
      <c r="L326" s="23" t="s">
        <v>2956</v>
      </c>
      <c r="M326" s="65">
        <v>24</v>
      </c>
    </row>
    <row r="327" spans="12:13">
      <c r="L327" s="23" t="s">
        <v>2957</v>
      </c>
      <c r="M327" s="65">
        <v>25</v>
      </c>
    </row>
    <row r="328" spans="12:13">
      <c r="L328" s="23" t="s">
        <v>2958</v>
      </c>
      <c r="M328" s="65">
        <v>26</v>
      </c>
    </row>
    <row r="329" spans="12:13">
      <c r="L329" s="23" t="s">
        <v>2959</v>
      </c>
      <c r="M329" s="65">
        <v>27</v>
      </c>
    </row>
    <row r="330" spans="12:13">
      <c r="L330" s="23" t="s">
        <v>2960</v>
      </c>
      <c r="M330" s="65">
        <v>28</v>
      </c>
    </row>
    <row r="331" spans="12:13">
      <c r="L331" s="23" t="s">
        <v>2961</v>
      </c>
      <c r="M331" s="65">
        <v>29</v>
      </c>
    </row>
    <row r="332" spans="12:13">
      <c r="L332" s="23" t="s">
        <v>2962</v>
      </c>
      <c r="M332" s="65" t="s">
        <v>2963</v>
      </c>
    </row>
    <row r="333" spans="12:13">
      <c r="L333" s="23" t="s">
        <v>2964</v>
      </c>
      <c r="M333" s="65" t="s">
        <v>2965</v>
      </c>
    </row>
    <row r="334" spans="12:13">
      <c r="L334" s="23" t="s">
        <v>2966</v>
      </c>
      <c r="M334" s="65">
        <v>30</v>
      </c>
    </row>
    <row r="335" spans="12:13">
      <c r="L335" s="23" t="s">
        <v>2967</v>
      </c>
      <c r="M335" s="65">
        <v>31</v>
      </c>
    </row>
    <row r="336" spans="12:13">
      <c r="L336" s="23" t="s">
        <v>2968</v>
      </c>
      <c r="M336" s="65">
        <v>32</v>
      </c>
    </row>
    <row r="337" spans="12:13">
      <c r="L337" s="23" t="s">
        <v>2969</v>
      </c>
      <c r="M337" s="65">
        <v>33</v>
      </c>
    </row>
    <row r="338" spans="12:13">
      <c r="L338" s="23" t="s">
        <v>2970</v>
      </c>
      <c r="M338" s="65">
        <v>34</v>
      </c>
    </row>
    <row r="339" spans="12:13">
      <c r="L339" s="23" t="s">
        <v>2971</v>
      </c>
      <c r="M339" s="65">
        <v>35</v>
      </c>
    </row>
    <row r="340" spans="12:13">
      <c r="L340" s="23" t="s">
        <v>2972</v>
      </c>
      <c r="M340" s="65">
        <v>36</v>
      </c>
    </row>
    <row r="341" spans="12:13">
      <c r="L341" s="23" t="s">
        <v>2973</v>
      </c>
      <c r="M341" s="65">
        <v>37</v>
      </c>
    </row>
    <row r="342" spans="12:13">
      <c r="L342" s="23" t="s">
        <v>2974</v>
      </c>
      <c r="M342" s="65">
        <v>38</v>
      </c>
    </row>
    <row r="343" spans="12:13">
      <c r="L343" s="23" t="s">
        <v>2975</v>
      </c>
      <c r="M343" s="65">
        <v>39</v>
      </c>
    </row>
    <row r="344" spans="12:13">
      <c r="L344" s="23" t="s">
        <v>2976</v>
      </c>
      <c r="M344" s="65">
        <v>40</v>
      </c>
    </row>
    <row r="345" spans="12:13">
      <c r="L345" s="23" t="s">
        <v>2977</v>
      </c>
      <c r="M345" s="65">
        <v>41</v>
      </c>
    </row>
    <row r="346" spans="12:13">
      <c r="L346" s="23" t="s">
        <v>2978</v>
      </c>
      <c r="M346" s="65">
        <v>42</v>
      </c>
    </row>
    <row r="347" spans="12:13">
      <c r="L347" s="23" t="s">
        <v>2979</v>
      </c>
      <c r="M347" s="65">
        <v>43</v>
      </c>
    </row>
    <row r="348" spans="12:13">
      <c r="L348" s="23" t="s">
        <v>2980</v>
      </c>
      <c r="M348" s="65">
        <v>44</v>
      </c>
    </row>
    <row r="349" spans="12:13">
      <c r="L349" s="23" t="s">
        <v>2981</v>
      </c>
      <c r="M349" s="65">
        <v>45</v>
      </c>
    </row>
    <row r="350" spans="12:13">
      <c r="L350" s="23" t="s">
        <v>2982</v>
      </c>
      <c r="M350" s="65">
        <v>46</v>
      </c>
    </row>
    <row r="351" spans="12:13">
      <c r="L351" s="23" t="s">
        <v>2983</v>
      </c>
      <c r="M351" s="65">
        <v>47</v>
      </c>
    </row>
    <row r="352" spans="12:13">
      <c r="L352" s="23" t="s">
        <v>2984</v>
      </c>
      <c r="M352" s="65">
        <v>48</v>
      </c>
    </row>
    <row r="353" spans="12:13">
      <c r="L353" s="23" t="s">
        <v>2985</v>
      </c>
      <c r="M353" s="65">
        <v>49</v>
      </c>
    </row>
    <row r="354" spans="12:13">
      <c r="L354" s="23" t="s">
        <v>2986</v>
      </c>
      <c r="M354" s="65">
        <v>50</v>
      </c>
    </row>
    <row r="355" spans="12:13">
      <c r="L355" s="23" t="s">
        <v>2987</v>
      </c>
      <c r="M355" s="65">
        <v>51</v>
      </c>
    </row>
    <row r="356" spans="12:13">
      <c r="L356" s="23" t="s">
        <v>2988</v>
      </c>
      <c r="M356" s="65">
        <v>52</v>
      </c>
    </row>
    <row r="357" spans="12:13">
      <c r="L357" s="23" t="s">
        <v>2989</v>
      </c>
      <c r="M357" s="65">
        <v>53</v>
      </c>
    </row>
    <row r="358" spans="12:13">
      <c r="L358" s="23" t="s">
        <v>2990</v>
      </c>
      <c r="M358" s="65">
        <v>54</v>
      </c>
    </row>
    <row r="359" spans="12:13">
      <c r="L359" s="23" t="s">
        <v>2991</v>
      </c>
      <c r="M359" s="65">
        <v>55</v>
      </c>
    </row>
    <row r="360" spans="12:13">
      <c r="L360" s="23" t="s">
        <v>2992</v>
      </c>
      <c r="M360" s="65">
        <v>56</v>
      </c>
    </row>
    <row r="361" spans="12:13">
      <c r="L361" s="23" t="s">
        <v>2993</v>
      </c>
      <c r="M361" s="65">
        <v>57</v>
      </c>
    </row>
    <row r="362" spans="12:13">
      <c r="L362" s="23" t="s">
        <v>2994</v>
      </c>
      <c r="M362" s="65">
        <v>58</v>
      </c>
    </row>
    <row r="363" spans="12:13">
      <c r="L363" s="23" t="s">
        <v>2995</v>
      </c>
      <c r="M363" s="65">
        <v>59</v>
      </c>
    </row>
    <row r="364" spans="12:13">
      <c r="L364" s="23" t="s">
        <v>2996</v>
      </c>
      <c r="M364" s="65">
        <v>60</v>
      </c>
    </row>
    <row r="365" spans="12:13">
      <c r="L365" s="23" t="s">
        <v>2997</v>
      </c>
      <c r="M365" s="65">
        <v>61</v>
      </c>
    </row>
    <row r="366" spans="12:13">
      <c r="L366" s="23" t="s">
        <v>2998</v>
      </c>
      <c r="M366" s="65">
        <v>62</v>
      </c>
    </row>
    <row r="367" spans="12:13">
      <c r="L367" s="23" t="s">
        <v>2999</v>
      </c>
      <c r="M367" s="65">
        <v>63</v>
      </c>
    </row>
    <row r="368" spans="12:13">
      <c r="L368" s="23" t="s">
        <v>3000</v>
      </c>
      <c r="M368" s="65">
        <v>64</v>
      </c>
    </row>
    <row r="369" spans="12:13">
      <c r="L369" s="23" t="s">
        <v>3001</v>
      </c>
      <c r="M369" s="65">
        <v>65</v>
      </c>
    </row>
    <row r="370" spans="12:13">
      <c r="L370" s="23" t="s">
        <v>3002</v>
      </c>
      <c r="M370" s="65">
        <v>66</v>
      </c>
    </row>
    <row r="371" spans="12:13">
      <c r="L371" s="23" t="s">
        <v>3003</v>
      </c>
      <c r="M371" s="65">
        <v>67</v>
      </c>
    </row>
    <row r="372" spans="12:13">
      <c r="L372" s="23" t="s">
        <v>3004</v>
      </c>
      <c r="M372" s="65">
        <v>68</v>
      </c>
    </row>
    <row r="373" spans="12:13">
      <c r="L373" s="23" t="s">
        <v>3005</v>
      </c>
      <c r="M373" s="65">
        <v>69</v>
      </c>
    </row>
    <row r="374" spans="12:13">
      <c r="L374" s="23" t="s">
        <v>3006</v>
      </c>
      <c r="M374" s="65">
        <v>70</v>
      </c>
    </row>
    <row r="375" spans="12:13">
      <c r="L375" s="23" t="s">
        <v>3007</v>
      </c>
      <c r="M375" s="65">
        <v>71</v>
      </c>
    </row>
    <row r="376" spans="12:13">
      <c r="L376" s="23" t="s">
        <v>3008</v>
      </c>
      <c r="M376" s="65">
        <v>72</v>
      </c>
    </row>
    <row r="377" spans="12:13">
      <c r="L377" s="23" t="s">
        <v>3009</v>
      </c>
      <c r="M377" s="65">
        <v>73</v>
      </c>
    </row>
    <row r="378" spans="12:13">
      <c r="L378" s="23" t="s">
        <v>3010</v>
      </c>
      <c r="M378" s="65">
        <v>74</v>
      </c>
    </row>
    <row r="379" spans="12:13">
      <c r="L379" s="23" t="s">
        <v>3011</v>
      </c>
      <c r="M379" s="65">
        <v>75</v>
      </c>
    </row>
    <row r="380" spans="12:13">
      <c r="L380" s="23" t="s">
        <v>3012</v>
      </c>
      <c r="M380" s="65">
        <v>76</v>
      </c>
    </row>
    <row r="381" spans="12:13">
      <c r="L381" s="23" t="s">
        <v>3013</v>
      </c>
      <c r="M381" s="65">
        <v>77</v>
      </c>
    </row>
    <row r="382" spans="12:13">
      <c r="L382" s="23" t="s">
        <v>3014</v>
      </c>
      <c r="M382" s="65">
        <v>78</v>
      </c>
    </row>
    <row r="383" spans="12:13">
      <c r="L383" s="23" t="s">
        <v>3015</v>
      </c>
      <c r="M383" s="65">
        <v>79</v>
      </c>
    </row>
    <row r="384" spans="12:13">
      <c r="L384" s="23" t="s">
        <v>3016</v>
      </c>
      <c r="M384" s="65">
        <v>80</v>
      </c>
    </row>
    <row r="385" spans="12:13">
      <c r="L385" s="23" t="s">
        <v>3017</v>
      </c>
      <c r="M385" s="65">
        <v>81</v>
      </c>
    </row>
    <row r="386" spans="12:13">
      <c r="L386" s="23" t="s">
        <v>3018</v>
      </c>
      <c r="M386" s="65">
        <v>82</v>
      </c>
    </row>
    <row r="387" spans="12:13">
      <c r="L387" s="23" t="s">
        <v>3019</v>
      </c>
      <c r="M387" s="65">
        <v>83</v>
      </c>
    </row>
    <row r="388" spans="12:13">
      <c r="L388" s="23" t="s">
        <v>3020</v>
      </c>
      <c r="M388" s="65">
        <v>84</v>
      </c>
    </row>
    <row r="389" spans="12:13">
      <c r="L389" s="23" t="s">
        <v>3021</v>
      </c>
      <c r="M389" s="65">
        <v>85</v>
      </c>
    </row>
    <row r="390" spans="12:13">
      <c r="L390" s="23" t="s">
        <v>3022</v>
      </c>
      <c r="M390" s="65">
        <v>86</v>
      </c>
    </row>
    <row r="391" spans="12:13">
      <c r="L391" s="23" t="s">
        <v>3023</v>
      </c>
      <c r="M391" s="65">
        <v>87</v>
      </c>
    </row>
    <row r="392" spans="12:13">
      <c r="L392" s="23" t="s">
        <v>3024</v>
      </c>
      <c r="M392" s="65">
        <v>88</v>
      </c>
    </row>
    <row r="393" spans="12:13">
      <c r="L393" s="23" t="s">
        <v>3025</v>
      </c>
      <c r="M393" s="65">
        <v>89</v>
      </c>
    </row>
    <row r="394" spans="12:13">
      <c r="L394" s="23" t="s">
        <v>3026</v>
      </c>
      <c r="M394" s="65">
        <v>90</v>
      </c>
    </row>
    <row r="395" spans="12:13">
      <c r="L395" s="23" t="s">
        <v>3027</v>
      </c>
      <c r="M395" s="65">
        <v>91</v>
      </c>
    </row>
    <row r="396" spans="12:13">
      <c r="L396" s="23" t="s">
        <v>3028</v>
      </c>
      <c r="M396" s="65">
        <v>92</v>
      </c>
    </row>
    <row r="397" spans="12:13">
      <c r="L397" s="23" t="s">
        <v>3029</v>
      </c>
      <c r="M397" s="65">
        <v>93</v>
      </c>
    </row>
    <row r="398" spans="12:13">
      <c r="L398" s="23" t="s">
        <v>3030</v>
      </c>
      <c r="M398" s="65">
        <v>94</v>
      </c>
    </row>
    <row r="399" spans="12:13">
      <c r="L399" s="23" t="s">
        <v>3031</v>
      </c>
      <c r="M399" s="65">
        <v>95</v>
      </c>
    </row>
    <row r="400" spans="12:13">
      <c r="L400" s="23" t="s">
        <v>3032</v>
      </c>
      <c r="M400" s="65">
        <v>97</v>
      </c>
    </row>
    <row r="401" spans="12:13">
      <c r="L401" s="23" t="s">
        <v>3033</v>
      </c>
      <c r="M401" s="65">
        <v>971</v>
      </c>
    </row>
    <row r="402" spans="12:13">
      <c r="L402" s="23" t="s">
        <v>3034</v>
      </c>
      <c r="M402" s="65">
        <v>972</v>
      </c>
    </row>
    <row r="403" spans="12:13">
      <c r="L403" s="23" t="s">
        <v>3035</v>
      </c>
      <c r="M403" s="65">
        <v>973</v>
      </c>
    </row>
    <row r="404" spans="12:13">
      <c r="L404" s="23" t="s">
        <v>3036</v>
      </c>
      <c r="M404" s="65">
        <v>974</v>
      </c>
    </row>
    <row r="405" spans="12:13">
      <c r="L405" s="23" t="s">
        <v>3037</v>
      </c>
      <c r="M405" s="65">
        <v>975</v>
      </c>
    </row>
    <row r="406" spans="12:13">
      <c r="L406" s="23" t="s">
        <v>3038</v>
      </c>
      <c r="M406" s="65">
        <v>976</v>
      </c>
    </row>
    <row r="407" spans="12:13">
      <c r="L407" s="23" t="s">
        <v>3039</v>
      </c>
      <c r="M407" s="65">
        <v>99</v>
      </c>
    </row>
    <row r="408" spans="12:13">
      <c r="L408" s="23" t="s">
        <v>3040</v>
      </c>
      <c r="M408" s="65" t="s">
        <v>3041</v>
      </c>
    </row>
    <row r="409" spans="12:13">
      <c r="L409" s="23" t="s">
        <v>3042</v>
      </c>
      <c r="M409" s="65" t="s">
        <v>3043</v>
      </c>
    </row>
    <row r="410" spans="12:13">
      <c r="L410" s="23" t="s">
        <v>3044</v>
      </c>
      <c r="M410" s="65" t="s">
        <v>3045</v>
      </c>
    </row>
    <row r="411" spans="12:13">
      <c r="L411" s="23" t="s">
        <v>3046</v>
      </c>
      <c r="M411" s="65" t="s">
        <v>3047</v>
      </c>
    </row>
    <row r="412" spans="12:13">
      <c r="L412" s="23" t="s">
        <v>3048</v>
      </c>
      <c r="M412" s="65" t="s">
        <v>3049</v>
      </c>
    </row>
    <row r="413" spans="12:13">
      <c r="L413" s="23" t="s">
        <v>3050</v>
      </c>
      <c r="M413" s="65" t="s">
        <v>3051</v>
      </c>
    </row>
    <row r="414" spans="12:13">
      <c r="L414" s="23" t="s">
        <v>3052</v>
      </c>
      <c r="M414" s="65" t="s">
        <v>3053</v>
      </c>
    </row>
    <row r="415" spans="12:13">
      <c r="L415" s="23" t="s">
        <v>3054</v>
      </c>
      <c r="M415" s="65" t="s">
        <v>3055</v>
      </c>
    </row>
    <row r="416" spans="12:13">
      <c r="L416" s="23" t="s">
        <v>3056</v>
      </c>
      <c r="M416" s="65" t="s">
        <v>3057</v>
      </c>
    </row>
    <row r="417" spans="12:13">
      <c r="L417" s="23" t="s">
        <v>3058</v>
      </c>
      <c r="M417" s="65" t="s">
        <v>3059</v>
      </c>
    </row>
    <row r="418" spans="12:13">
      <c r="L418" s="23" t="s">
        <v>3060</v>
      </c>
      <c r="M418" s="65" t="s">
        <v>3061</v>
      </c>
    </row>
    <row r="419" spans="12:13">
      <c r="L419" s="23" t="s">
        <v>3062</v>
      </c>
      <c r="M419" s="65" t="s">
        <v>3063</v>
      </c>
    </row>
    <row r="420" spans="12:13">
      <c r="L420" s="23" t="s">
        <v>3064</v>
      </c>
      <c r="M420" s="65" t="s">
        <v>3065</v>
      </c>
    </row>
    <row r="421" spans="12:13">
      <c r="L421" s="23" t="s">
        <v>3066</v>
      </c>
      <c r="M421" s="65" t="s">
        <v>3067</v>
      </c>
    </row>
    <row r="422" spans="12:13">
      <c r="L422" s="23" t="s">
        <v>3068</v>
      </c>
      <c r="M422" s="65" t="s">
        <v>3069</v>
      </c>
    </row>
    <row r="423" spans="12:13">
      <c r="L423" s="23" t="s">
        <v>3070</v>
      </c>
      <c r="M423" s="65" t="s">
        <v>3071</v>
      </c>
    </row>
    <row r="424" spans="12:13">
      <c r="L424" s="23" t="s">
        <v>3072</v>
      </c>
      <c r="M424" s="65" t="s">
        <v>3073</v>
      </c>
    </row>
    <row r="425" spans="12:13">
      <c r="L425" s="23" t="s">
        <v>3074</v>
      </c>
      <c r="M425" s="65" t="s">
        <v>3075</v>
      </c>
    </row>
    <row r="426" spans="12:13">
      <c r="L426" s="23" t="s">
        <v>3076</v>
      </c>
      <c r="M426" s="65" t="s">
        <v>3077</v>
      </c>
    </row>
    <row r="427" spans="12:13">
      <c r="L427" s="23" t="s">
        <v>3078</v>
      </c>
      <c r="M427" s="65" t="s">
        <v>3079</v>
      </c>
    </row>
    <row r="428" spans="12:13">
      <c r="L428" s="23" t="s">
        <v>3080</v>
      </c>
      <c r="M428" s="65" t="s">
        <v>3081</v>
      </c>
    </row>
    <row r="429" spans="12:13">
      <c r="L429" s="23" t="s">
        <v>3082</v>
      </c>
      <c r="M429" s="65" t="s">
        <v>3083</v>
      </c>
    </row>
    <row r="430" spans="12:13">
      <c r="L430" s="23" t="s">
        <v>3084</v>
      </c>
      <c r="M430" s="65" t="s">
        <v>3085</v>
      </c>
    </row>
    <row r="431" spans="12:13">
      <c r="L431" s="23" t="s">
        <v>3086</v>
      </c>
      <c r="M431" s="65" t="s">
        <v>3087</v>
      </c>
    </row>
    <row r="432" spans="12:13">
      <c r="L432" s="23" t="s">
        <v>3088</v>
      </c>
      <c r="M432" s="65" t="s">
        <v>3089</v>
      </c>
    </row>
    <row r="433" spans="12:13">
      <c r="L433" s="23" t="s">
        <v>3090</v>
      </c>
      <c r="M433" s="65" t="s">
        <v>3091</v>
      </c>
    </row>
    <row r="434" spans="12:13">
      <c r="L434" s="23" t="s">
        <v>3092</v>
      </c>
      <c r="M434" s="65" t="s">
        <v>3093</v>
      </c>
    </row>
    <row r="435" spans="12:13">
      <c r="L435" s="23" t="s">
        <v>3094</v>
      </c>
      <c r="M435" s="65" t="s">
        <v>3095</v>
      </c>
    </row>
    <row r="436" spans="12:13">
      <c r="L436" s="23" t="s">
        <v>3096</v>
      </c>
      <c r="M436" s="65" t="s">
        <v>3097</v>
      </c>
    </row>
    <row r="437" spans="12:13">
      <c r="L437" s="23" t="s">
        <v>3098</v>
      </c>
      <c r="M437" s="65" t="s">
        <v>3099</v>
      </c>
    </row>
    <row r="438" spans="12:13">
      <c r="L438" s="23" t="s">
        <v>3100</v>
      </c>
      <c r="M438" s="65" t="s">
        <v>3101</v>
      </c>
    </row>
    <row r="439" spans="12:13">
      <c r="L439" s="23" t="s">
        <v>3102</v>
      </c>
      <c r="M439" s="65" t="s">
        <v>3103</v>
      </c>
    </row>
    <row r="440" spans="12:13">
      <c r="L440" s="23" t="s">
        <v>3104</v>
      </c>
      <c r="M440" s="65" t="s">
        <v>3105</v>
      </c>
    </row>
    <row r="441" spans="12:13">
      <c r="L441" s="23" t="s">
        <v>3106</v>
      </c>
      <c r="M441" s="65" t="s">
        <v>3107</v>
      </c>
    </row>
    <row r="442" spans="12:13">
      <c r="L442" s="23" t="s">
        <v>3108</v>
      </c>
      <c r="M442" s="65" t="s">
        <v>3109</v>
      </c>
    </row>
    <row r="443" spans="12:13">
      <c r="L443" s="23" t="s">
        <v>3110</v>
      </c>
      <c r="M443" s="65" t="s">
        <v>3111</v>
      </c>
    </row>
    <row r="444" spans="12:13">
      <c r="L444" s="23" t="s">
        <v>3112</v>
      </c>
      <c r="M444" s="65" t="s">
        <v>3113</v>
      </c>
    </row>
    <row r="445" spans="12:13">
      <c r="L445" s="23" t="s">
        <v>3114</v>
      </c>
      <c r="M445" s="65" t="s">
        <v>3115</v>
      </c>
    </row>
    <row r="446" spans="12:13">
      <c r="L446" s="23" t="s">
        <v>3116</v>
      </c>
      <c r="M446" s="65" t="s">
        <v>3117</v>
      </c>
    </row>
    <row r="447" spans="12:13">
      <c r="L447" s="23" t="s">
        <v>3118</v>
      </c>
      <c r="M447" s="65" t="s">
        <v>3119</v>
      </c>
    </row>
    <row r="448" spans="12:13">
      <c r="L448" s="23" t="s">
        <v>3120</v>
      </c>
      <c r="M448" s="65" t="s">
        <v>3121</v>
      </c>
    </row>
    <row r="449" spans="12:13">
      <c r="L449" s="23" t="s">
        <v>3122</v>
      </c>
      <c r="M449" s="65" t="s">
        <v>3123</v>
      </c>
    </row>
    <row r="450" spans="12:13">
      <c r="L450" s="23" t="s">
        <v>3124</v>
      </c>
      <c r="M450" s="65" t="s">
        <v>3125</v>
      </c>
    </row>
    <row r="451" spans="12:13">
      <c r="L451" s="23" t="s">
        <v>3126</v>
      </c>
      <c r="M451" s="65" t="s">
        <v>3127</v>
      </c>
    </row>
    <row r="452" spans="12:13">
      <c r="L452" s="23" t="s">
        <v>3128</v>
      </c>
      <c r="M452" s="65" t="s">
        <v>3129</v>
      </c>
    </row>
    <row r="453" spans="12:13">
      <c r="L453" s="23" t="s">
        <v>3130</v>
      </c>
      <c r="M453" s="65" t="s">
        <v>3131</v>
      </c>
    </row>
    <row r="454" spans="12:13">
      <c r="L454" s="23" t="s">
        <v>3132</v>
      </c>
      <c r="M454" s="65" t="s">
        <v>3133</v>
      </c>
    </row>
    <row r="455" spans="12:13">
      <c r="L455" s="23" t="s">
        <v>3134</v>
      </c>
      <c r="M455" s="65" t="s">
        <v>3135</v>
      </c>
    </row>
    <row r="456" spans="12:13">
      <c r="L456" s="23" t="s">
        <v>3136</v>
      </c>
      <c r="M456" s="65" t="s">
        <v>3137</v>
      </c>
    </row>
    <row r="457" spans="12:13">
      <c r="L457" s="23" t="s">
        <v>3138</v>
      </c>
      <c r="M457" s="65" t="s">
        <v>3139</v>
      </c>
    </row>
    <row r="458" spans="12:13">
      <c r="L458" s="23" t="s">
        <v>3140</v>
      </c>
      <c r="M458" s="65" t="s">
        <v>3141</v>
      </c>
    </row>
    <row r="459" spans="12:13">
      <c r="L459" s="23" t="s">
        <v>3142</v>
      </c>
      <c r="M459" s="65" t="s">
        <v>3143</v>
      </c>
    </row>
    <row r="460" spans="12:13">
      <c r="L460" s="23" t="s">
        <v>3144</v>
      </c>
      <c r="M460" s="65" t="s">
        <v>3145</v>
      </c>
    </row>
    <row r="461" spans="12:13">
      <c r="L461" s="23" t="s">
        <v>3146</v>
      </c>
      <c r="M461" s="65" t="s">
        <v>3147</v>
      </c>
    </row>
    <row r="462" spans="12:13">
      <c r="L462" s="23" t="s">
        <v>3148</v>
      </c>
      <c r="M462" s="65" t="s">
        <v>3149</v>
      </c>
    </row>
    <row r="463" spans="12:13">
      <c r="L463" s="23" t="s">
        <v>3150</v>
      </c>
      <c r="M463" s="65" t="s">
        <v>3151</v>
      </c>
    </row>
    <row r="464" spans="12:13">
      <c r="L464" s="23" t="s">
        <v>3152</v>
      </c>
      <c r="M464" s="65" t="s">
        <v>3153</v>
      </c>
    </row>
    <row r="465" spans="12:13">
      <c r="L465" s="23" t="s">
        <v>3154</v>
      </c>
      <c r="M465" s="65" t="s">
        <v>3155</v>
      </c>
    </row>
    <row r="466" spans="12:13">
      <c r="L466" s="23" t="s">
        <v>3156</v>
      </c>
      <c r="M466" s="65" t="s">
        <v>3157</v>
      </c>
    </row>
    <row r="467" spans="12:13">
      <c r="L467" s="23" t="s">
        <v>3158</v>
      </c>
      <c r="M467" s="65" t="s">
        <v>3159</v>
      </c>
    </row>
    <row r="468" spans="12:13">
      <c r="L468" s="23" t="s">
        <v>3160</v>
      </c>
      <c r="M468" s="65" t="s">
        <v>3161</v>
      </c>
    </row>
    <row r="469" spans="12:13">
      <c r="L469" s="23" t="s">
        <v>3162</v>
      </c>
      <c r="M469" s="65" t="s">
        <v>3163</v>
      </c>
    </row>
    <row r="470" spans="12:13">
      <c r="L470" s="23" t="s">
        <v>3164</v>
      </c>
      <c r="M470" s="65" t="s">
        <v>3165</v>
      </c>
    </row>
    <row r="471" spans="12:13">
      <c r="L471" s="23" t="s">
        <v>3166</v>
      </c>
      <c r="M471" s="65" t="s">
        <v>3167</v>
      </c>
    </row>
    <row r="472" spans="12:13">
      <c r="L472" s="23" t="s">
        <v>3168</v>
      </c>
      <c r="M472" s="65" t="s">
        <v>3169</v>
      </c>
    </row>
    <row r="473" spans="12:13">
      <c r="L473" s="23" t="s">
        <v>3170</v>
      </c>
      <c r="M473" s="65" t="s">
        <v>3171</v>
      </c>
    </row>
    <row r="474" spans="12:13">
      <c r="L474" s="23" t="s">
        <v>3172</v>
      </c>
      <c r="M474" s="65" t="s">
        <v>3173</v>
      </c>
    </row>
    <row r="475" spans="12:13">
      <c r="L475" s="23" t="s">
        <v>3174</v>
      </c>
      <c r="M475" s="65" t="s">
        <v>3175</v>
      </c>
    </row>
    <row r="476" spans="12:13">
      <c r="L476" s="23" t="s">
        <v>3176</v>
      </c>
      <c r="M476" s="65" t="s">
        <v>3177</v>
      </c>
    </row>
    <row r="477" spans="12:13">
      <c r="L477" s="23" t="s">
        <v>3178</v>
      </c>
      <c r="M477" s="65" t="s">
        <v>3179</v>
      </c>
    </row>
    <row r="478" spans="12:13">
      <c r="L478" s="23" t="s">
        <v>3180</v>
      </c>
      <c r="M478" s="65" t="s">
        <v>3181</v>
      </c>
    </row>
    <row r="479" spans="12:13">
      <c r="L479" s="23" t="s">
        <v>3182</v>
      </c>
      <c r="M479" s="65" t="s">
        <v>3183</v>
      </c>
    </row>
    <row r="480" spans="12:13">
      <c r="L480" s="23" t="s">
        <v>3184</v>
      </c>
      <c r="M480" s="65" t="s">
        <v>3185</v>
      </c>
    </row>
    <row r="481" spans="12:13">
      <c r="L481" s="23" t="s">
        <v>3186</v>
      </c>
      <c r="M481" s="65" t="s">
        <v>3187</v>
      </c>
    </row>
    <row r="482" spans="12:13">
      <c r="L482" s="23" t="s">
        <v>3188</v>
      </c>
      <c r="M482" s="65" t="s">
        <v>3189</v>
      </c>
    </row>
    <row r="483" spans="12:13">
      <c r="L483" s="23" t="s">
        <v>3190</v>
      </c>
      <c r="M483" s="65" t="s">
        <v>3191</v>
      </c>
    </row>
    <row r="484" spans="12:13">
      <c r="L484" s="23" t="s">
        <v>3192</v>
      </c>
      <c r="M484" s="65" t="s">
        <v>3193</v>
      </c>
    </row>
    <row r="485" spans="12:13">
      <c r="L485" s="23" t="s">
        <v>3194</v>
      </c>
      <c r="M485" s="65" t="s">
        <v>3195</v>
      </c>
    </row>
    <row r="486" spans="12:13">
      <c r="L486" s="23" t="s">
        <v>3196</v>
      </c>
      <c r="M486" s="65" t="s">
        <v>3197</v>
      </c>
    </row>
    <row r="487" spans="12:13">
      <c r="L487" s="23" t="s">
        <v>3198</v>
      </c>
      <c r="M487" s="65" t="s">
        <v>3199</v>
      </c>
    </row>
    <row r="488" spans="12:13">
      <c r="L488" s="23" t="s">
        <v>3200</v>
      </c>
      <c r="M488" s="65" t="s">
        <v>3201</v>
      </c>
    </row>
    <row r="489" spans="12:13">
      <c r="L489" s="23" t="s">
        <v>3202</v>
      </c>
      <c r="M489" s="65" t="s">
        <v>3203</v>
      </c>
    </row>
    <row r="490" spans="12:13">
      <c r="L490" s="23" t="s">
        <v>3204</v>
      </c>
      <c r="M490" s="65" t="s">
        <v>3205</v>
      </c>
    </row>
    <row r="491" spans="12:13">
      <c r="L491" s="23" t="s">
        <v>3206</v>
      </c>
      <c r="M491" s="65" t="s">
        <v>3207</v>
      </c>
    </row>
    <row r="492" spans="12:13">
      <c r="L492" s="23" t="s">
        <v>3208</v>
      </c>
      <c r="M492" s="65" t="s">
        <v>3209</v>
      </c>
    </row>
    <row r="493" spans="12:13">
      <c r="L493" s="23" t="s">
        <v>3210</v>
      </c>
      <c r="M493" s="65" t="s">
        <v>3211</v>
      </c>
    </row>
    <row r="494" spans="12:13">
      <c r="L494" s="23" t="s">
        <v>3212</v>
      </c>
      <c r="M494" s="65" t="s">
        <v>3213</v>
      </c>
    </row>
    <row r="495" spans="12:13">
      <c r="L495" s="23" t="s">
        <v>3214</v>
      </c>
      <c r="M495" s="65" t="s">
        <v>3215</v>
      </c>
    </row>
    <row r="496" spans="12:13">
      <c r="L496" s="23" t="s">
        <v>3216</v>
      </c>
      <c r="M496" s="65" t="s">
        <v>3217</v>
      </c>
    </row>
    <row r="497" spans="12:13">
      <c r="L497" s="23" t="s">
        <v>3218</v>
      </c>
      <c r="M497" s="65" t="s">
        <v>3219</v>
      </c>
    </row>
    <row r="498" spans="12:13">
      <c r="L498" s="23" t="s">
        <v>3220</v>
      </c>
      <c r="M498" s="65" t="s">
        <v>3221</v>
      </c>
    </row>
    <row r="499" spans="12:13">
      <c r="L499" s="23" t="s">
        <v>3222</v>
      </c>
      <c r="M499" s="65" t="s">
        <v>3223</v>
      </c>
    </row>
    <row r="500" spans="12:13">
      <c r="L500" s="23" t="s">
        <v>3224</v>
      </c>
      <c r="M500" s="65" t="s">
        <v>3225</v>
      </c>
    </row>
    <row r="501" spans="12:13">
      <c r="L501" s="23" t="s">
        <v>3226</v>
      </c>
      <c r="M501" s="65" t="s">
        <v>3227</v>
      </c>
    </row>
    <row r="502" spans="12:13">
      <c r="L502" s="23" t="s">
        <v>3228</v>
      </c>
      <c r="M502" s="65" t="s">
        <v>3229</v>
      </c>
    </row>
    <row r="503" spans="12:13">
      <c r="L503" s="23" t="s">
        <v>3230</v>
      </c>
      <c r="M503" s="65" t="s">
        <v>3231</v>
      </c>
    </row>
    <row r="504" spans="12:13">
      <c r="L504" s="23" t="s">
        <v>3232</v>
      </c>
      <c r="M504" s="65" t="s">
        <v>3233</v>
      </c>
    </row>
    <row r="505" spans="12:13">
      <c r="L505" s="23" t="s">
        <v>3234</v>
      </c>
      <c r="M505" s="65" t="s">
        <v>3235</v>
      </c>
    </row>
    <row r="506" spans="12:13">
      <c r="L506" s="23" t="s">
        <v>3236</v>
      </c>
      <c r="M506" s="65" t="s">
        <v>3237</v>
      </c>
    </row>
    <row r="507" spans="12:13">
      <c r="L507" s="23" t="s">
        <v>3238</v>
      </c>
      <c r="M507" s="65" t="s">
        <v>3239</v>
      </c>
    </row>
    <row r="508" spans="12:13">
      <c r="L508" s="23" t="s">
        <v>3240</v>
      </c>
      <c r="M508" s="65" t="s">
        <v>3241</v>
      </c>
    </row>
    <row r="509" spans="12:13">
      <c r="L509" s="23" t="s">
        <v>3242</v>
      </c>
      <c r="M509" s="65" t="s">
        <v>3243</v>
      </c>
    </row>
    <row r="510" spans="12:13">
      <c r="L510" s="23" t="s">
        <v>3244</v>
      </c>
      <c r="M510" s="65" t="s">
        <v>3245</v>
      </c>
    </row>
    <row r="511" spans="12:13">
      <c r="L511" s="23" t="s">
        <v>3246</v>
      </c>
      <c r="M511" s="65" t="s">
        <v>3247</v>
      </c>
    </row>
    <row r="512" spans="12:13">
      <c r="L512" s="23" t="s">
        <v>3248</v>
      </c>
      <c r="M512" s="65" t="s">
        <v>3249</v>
      </c>
    </row>
    <row r="513" spans="12:13">
      <c r="L513" s="23" t="s">
        <v>3250</v>
      </c>
      <c r="M513" s="65" t="s">
        <v>3251</v>
      </c>
    </row>
    <row r="514" spans="12:13">
      <c r="L514" s="23" t="s">
        <v>3252</v>
      </c>
      <c r="M514" s="65" t="s">
        <v>3253</v>
      </c>
    </row>
    <row r="515" spans="12:13">
      <c r="L515" s="23" t="s">
        <v>3254</v>
      </c>
      <c r="M515" s="65" t="s">
        <v>3255</v>
      </c>
    </row>
    <row r="516" spans="12:13">
      <c r="L516" s="23" t="s">
        <v>3256</v>
      </c>
      <c r="M516" s="65">
        <v>10</v>
      </c>
    </row>
    <row r="517" spans="12:13">
      <c r="L517" s="23" t="s">
        <v>3257</v>
      </c>
      <c r="M517" s="65">
        <v>11</v>
      </c>
    </row>
    <row r="518" spans="12:13">
      <c r="L518" s="23" t="s">
        <v>3258</v>
      </c>
      <c r="M518" s="65">
        <v>12</v>
      </c>
    </row>
    <row r="519" spans="12:13">
      <c r="L519" s="23" t="s">
        <v>3259</v>
      </c>
      <c r="M519" s="65">
        <v>13</v>
      </c>
    </row>
    <row r="520" spans="12:13">
      <c r="L520" s="23" t="s">
        <v>3260</v>
      </c>
      <c r="M520" s="65">
        <v>14</v>
      </c>
    </row>
    <row r="521" spans="12:13">
      <c r="L521" s="23" t="s">
        <v>3261</v>
      </c>
      <c r="M521" s="65">
        <v>15</v>
      </c>
    </row>
    <row r="522" spans="12:13">
      <c r="L522" s="23" t="s">
        <v>3262</v>
      </c>
      <c r="M522" s="65">
        <v>16</v>
      </c>
    </row>
    <row r="523" spans="12:13">
      <c r="L523" s="23" t="s">
        <v>3263</v>
      </c>
      <c r="M523" s="65">
        <v>17</v>
      </c>
    </row>
    <row r="524" spans="12:13">
      <c r="L524" s="23" t="s">
        <v>3264</v>
      </c>
      <c r="M524" s="65">
        <v>18</v>
      </c>
    </row>
    <row r="525" spans="12:13">
      <c r="L525" s="23" t="s">
        <v>3265</v>
      </c>
      <c r="M525" s="65">
        <v>19</v>
      </c>
    </row>
    <row r="526" spans="12:13">
      <c r="L526" s="23" t="s">
        <v>3266</v>
      </c>
      <c r="M526" s="65">
        <v>20</v>
      </c>
    </row>
    <row r="527" spans="12:13">
      <c r="L527" s="23" t="s">
        <v>3267</v>
      </c>
      <c r="M527" s="65">
        <v>21</v>
      </c>
    </row>
    <row r="528" spans="12:13">
      <c r="L528" s="23" t="s">
        <v>3268</v>
      </c>
      <c r="M528" s="65">
        <v>22</v>
      </c>
    </row>
    <row r="529" spans="12:13">
      <c r="L529" s="23" t="s">
        <v>3269</v>
      </c>
      <c r="M529" s="65">
        <v>23</v>
      </c>
    </row>
    <row r="530" spans="12:13">
      <c r="L530" s="23" t="s">
        <v>3270</v>
      </c>
      <c r="M530" s="65">
        <v>24</v>
      </c>
    </row>
    <row r="531" spans="12:13">
      <c r="L531" s="23" t="s">
        <v>3271</v>
      </c>
      <c r="M531" s="65">
        <v>25</v>
      </c>
    </row>
    <row r="532" spans="12:13">
      <c r="L532" s="23" t="s">
        <v>3272</v>
      </c>
      <c r="M532" s="65">
        <v>26</v>
      </c>
    </row>
    <row r="533" spans="12:13">
      <c r="L533" s="23" t="s">
        <v>3273</v>
      </c>
      <c r="M533" s="65">
        <v>27</v>
      </c>
    </row>
    <row r="534" spans="12:13">
      <c r="L534" s="23" t="s">
        <v>3274</v>
      </c>
      <c r="M534" s="65">
        <v>28</v>
      </c>
    </row>
    <row r="535" spans="12:13">
      <c r="L535" s="23" t="s">
        <v>3275</v>
      </c>
      <c r="M535" s="65">
        <v>29</v>
      </c>
    </row>
    <row r="536" spans="12:13">
      <c r="L536" s="23" t="s">
        <v>3276</v>
      </c>
      <c r="M536" s="65">
        <v>30</v>
      </c>
    </row>
    <row r="537" spans="12:13">
      <c r="L537" s="23" t="s">
        <v>3277</v>
      </c>
      <c r="M537" s="65">
        <v>31</v>
      </c>
    </row>
    <row r="538" spans="12:13">
      <c r="L538" s="23" t="s">
        <v>3278</v>
      </c>
      <c r="M538" s="65">
        <v>32</v>
      </c>
    </row>
    <row r="539" spans="12:13">
      <c r="L539" s="23" t="s">
        <v>3279</v>
      </c>
      <c r="M539" s="65">
        <v>33</v>
      </c>
    </row>
    <row r="540" spans="12:13">
      <c r="L540" s="23" t="s">
        <v>3280</v>
      </c>
      <c r="M540" s="65">
        <v>34</v>
      </c>
    </row>
    <row r="541" spans="12:13">
      <c r="L541" s="23" t="s">
        <v>3281</v>
      </c>
      <c r="M541" s="65">
        <v>35</v>
      </c>
    </row>
    <row r="542" spans="12:13">
      <c r="L542" s="23" t="s">
        <v>3282</v>
      </c>
      <c r="M542" s="65">
        <v>36</v>
      </c>
    </row>
    <row r="543" spans="12:13">
      <c r="L543" s="23" t="s">
        <v>3283</v>
      </c>
      <c r="M543" s="65">
        <v>37</v>
      </c>
    </row>
    <row r="544" spans="12:13">
      <c r="L544" s="23" t="s">
        <v>3284</v>
      </c>
      <c r="M544" s="65">
        <v>38</v>
      </c>
    </row>
    <row r="545" spans="12:13">
      <c r="L545" s="23" t="s">
        <v>3285</v>
      </c>
      <c r="M545" s="65">
        <v>39</v>
      </c>
    </row>
    <row r="546" spans="12:13">
      <c r="L546" s="23" t="s">
        <v>3286</v>
      </c>
      <c r="M546" s="65">
        <v>40</v>
      </c>
    </row>
    <row r="547" spans="12:13">
      <c r="L547" s="23" t="s">
        <v>3287</v>
      </c>
      <c r="M547" s="65">
        <v>41</v>
      </c>
    </row>
    <row r="548" spans="12:13">
      <c r="L548" s="23" t="s">
        <v>3288</v>
      </c>
      <c r="M548" s="65">
        <v>42</v>
      </c>
    </row>
    <row r="549" spans="12:13">
      <c r="L549" s="23" t="s">
        <v>3289</v>
      </c>
      <c r="M549" s="65">
        <v>43</v>
      </c>
    </row>
    <row r="550" spans="12:13">
      <c r="L550" s="23" t="s">
        <v>3290</v>
      </c>
      <c r="M550" s="65">
        <v>44</v>
      </c>
    </row>
    <row r="551" spans="12:13">
      <c r="L551" s="23" t="s">
        <v>3291</v>
      </c>
      <c r="M551" s="65">
        <v>45</v>
      </c>
    </row>
    <row r="552" spans="12:13">
      <c r="L552" s="23" t="s">
        <v>3292</v>
      </c>
      <c r="M552" s="65">
        <v>46</v>
      </c>
    </row>
    <row r="553" spans="12:13">
      <c r="L553" s="23" t="s">
        <v>3293</v>
      </c>
      <c r="M553" s="65">
        <v>47</v>
      </c>
    </row>
    <row r="554" spans="12:13">
      <c r="L554" s="23" t="s">
        <v>3294</v>
      </c>
      <c r="M554" s="65">
        <v>48</v>
      </c>
    </row>
    <row r="555" spans="12:13">
      <c r="L555" s="23" t="s">
        <v>3295</v>
      </c>
      <c r="M555" s="65">
        <v>49</v>
      </c>
    </row>
    <row r="556" spans="12:13">
      <c r="L556" s="23" t="s">
        <v>3296</v>
      </c>
      <c r="M556" s="65">
        <v>50</v>
      </c>
    </row>
    <row r="557" spans="12:13">
      <c r="L557" s="23" t="s">
        <v>3297</v>
      </c>
      <c r="M557" s="65">
        <v>51</v>
      </c>
    </row>
    <row r="558" spans="12:13">
      <c r="L558" s="23" t="s">
        <v>3298</v>
      </c>
      <c r="M558" s="65">
        <v>52</v>
      </c>
    </row>
    <row r="559" spans="12:13">
      <c r="L559" s="23"/>
      <c r="M559" s="65" t="s">
        <v>3299</v>
      </c>
    </row>
    <row r="560" spans="12:13">
      <c r="L560" s="23"/>
      <c r="M560" s="65" t="s">
        <v>3300</v>
      </c>
    </row>
    <row r="561" spans="12:13">
      <c r="L561" s="23"/>
      <c r="M561" s="65" t="s">
        <v>3301</v>
      </c>
    </row>
    <row r="562" spans="12:13">
      <c r="L562" s="23" t="s">
        <v>3302</v>
      </c>
      <c r="M562" s="65" t="s">
        <v>3303</v>
      </c>
    </row>
    <row r="563" spans="12:13">
      <c r="L563" s="23" t="s">
        <v>3304</v>
      </c>
      <c r="M563" s="65" t="s">
        <v>3305</v>
      </c>
    </row>
    <row r="564" spans="12:13">
      <c r="L564" s="23" t="s">
        <v>3306</v>
      </c>
      <c r="M564" s="65" t="s">
        <v>3307</v>
      </c>
    </row>
    <row r="565" spans="12:13">
      <c r="L565" s="23" t="s">
        <v>3308</v>
      </c>
      <c r="M565" s="65" t="s">
        <v>3309</v>
      </c>
    </row>
    <row r="566" spans="12:13">
      <c r="L566" s="23" t="s">
        <v>3310</v>
      </c>
      <c r="M566" s="65" t="s">
        <v>3311</v>
      </c>
    </row>
    <row r="567" spans="12:13">
      <c r="L567" s="23" t="s">
        <v>3312</v>
      </c>
      <c r="M567" s="65" t="s">
        <v>3313</v>
      </c>
    </row>
    <row r="568" spans="12:13">
      <c r="L568" s="23" t="s">
        <v>3314</v>
      </c>
      <c r="M568" s="65" t="s">
        <v>3315</v>
      </c>
    </row>
    <row r="569" spans="12:13">
      <c r="L569" s="23" t="s">
        <v>3316</v>
      </c>
      <c r="M569" s="65" t="s">
        <v>3317</v>
      </c>
    </row>
    <row r="570" spans="12:13">
      <c r="L570" s="23" t="s">
        <v>3318</v>
      </c>
      <c r="M570" s="65" t="s">
        <v>3319</v>
      </c>
    </row>
    <row r="571" spans="12:13">
      <c r="L571" s="23" t="s">
        <v>3320</v>
      </c>
      <c r="M571" s="65" t="s">
        <v>3321</v>
      </c>
    </row>
    <row r="572" spans="12:13">
      <c r="L572" s="23" t="s">
        <v>3322</v>
      </c>
      <c r="M572" s="65" t="s">
        <v>3323</v>
      </c>
    </row>
    <row r="573" spans="12:13">
      <c r="L573" s="23" t="s">
        <v>3324</v>
      </c>
      <c r="M573" s="65" t="s">
        <v>3325</v>
      </c>
    </row>
    <row r="574" spans="12:13">
      <c r="L574" s="23" t="s">
        <v>3326</v>
      </c>
      <c r="M574" s="65" t="s">
        <v>3327</v>
      </c>
    </row>
    <row r="575" spans="12:13">
      <c r="L575" s="23" t="s">
        <v>3328</v>
      </c>
      <c r="M575" s="65" t="s">
        <v>3329</v>
      </c>
    </row>
    <row r="576" spans="12:13">
      <c r="L576" s="23" t="s">
        <v>3330</v>
      </c>
      <c r="M576" s="65" t="s">
        <v>3331</v>
      </c>
    </row>
    <row r="577" spans="12:13">
      <c r="L577" s="23" t="s">
        <v>3332</v>
      </c>
      <c r="M577" s="65" t="s">
        <v>3333</v>
      </c>
    </row>
    <row r="578" spans="12:13">
      <c r="L578" s="23" t="s">
        <v>3334</v>
      </c>
      <c r="M578" s="65" t="s">
        <v>3335</v>
      </c>
    </row>
    <row r="579" spans="12:13">
      <c r="L579" s="23" t="s">
        <v>3336</v>
      </c>
      <c r="M579" s="65" t="s">
        <v>3337</v>
      </c>
    </row>
    <row r="580" spans="12:13">
      <c r="L580" s="23" t="s">
        <v>3338</v>
      </c>
      <c r="M580" s="65" t="s">
        <v>3339</v>
      </c>
    </row>
    <row r="581" spans="12:13">
      <c r="L581" s="23" t="s">
        <v>3340</v>
      </c>
      <c r="M581" s="65" t="s">
        <v>3341</v>
      </c>
    </row>
    <row r="582" spans="12:13">
      <c r="L582" s="23" t="s">
        <v>3342</v>
      </c>
      <c r="M582" s="65" t="s">
        <v>3343</v>
      </c>
    </row>
    <row r="583" spans="12:13">
      <c r="L583" s="23" t="s">
        <v>3344</v>
      </c>
      <c r="M583" s="65" t="s">
        <v>3345</v>
      </c>
    </row>
    <row r="584" spans="12:13">
      <c r="L584" s="23" t="s">
        <v>3346</v>
      </c>
      <c r="M584" s="65" t="s">
        <v>3347</v>
      </c>
    </row>
    <row r="585" spans="12:13">
      <c r="L585" s="23" t="s">
        <v>3348</v>
      </c>
      <c r="M585" s="65" t="s">
        <v>3349</v>
      </c>
    </row>
    <row r="586" spans="12:13">
      <c r="L586" s="23" t="s">
        <v>3350</v>
      </c>
      <c r="M586" s="65" t="s">
        <v>3351</v>
      </c>
    </row>
    <row r="587" spans="12:13">
      <c r="L587" s="23" t="s">
        <v>3352</v>
      </c>
      <c r="M587" s="65" t="s">
        <v>3353</v>
      </c>
    </row>
    <row r="588" spans="12:13">
      <c r="L588" s="23" t="s">
        <v>3354</v>
      </c>
      <c r="M588" s="65" t="s">
        <v>3355</v>
      </c>
    </row>
    <row r="589" spans="12:13">
      <c r="L589" s="23" t="s">
        <v>3356</v>
      </c>
      <c r="M589" s="65" t="s">
        <v>3357</v>
      </c>
    </row>
    <row r="590" spans="12:13">
      <c r="L590" s="23" t="s">
        <v>3358</v>
      </c>
      <c r="M590" s="65" t="s">
        <v>3359</v>
      </c>
    </row>
    <row r="591" spans="12:13">
      <c r="L591" s="23" t="s">
        <v>3360</v>
      </c>
      <c r="M591" s="65" t="s">
        <v>3361</v>
      </c>
    </row>
    <row r="592" spans="12:13">
      <c r="L592" s="23" t="s">
        <v>3362</v>
      </c>
      <c r="M592" s="65">
        <v>10</v>
      </c>
    </row>
    <row r="593" spans="12:13">
      <c r="L593" s="23" t="s">
        <v>3363</v>
      </c>
      <c r="M593" s="65">
        <v>11</v>
      </c>
    </row>
    <row r="594" spans="12:13">
      <c r="L594" s="23" t="s">
        <v>3364</v>
      </c>
      <c r="M594" s="65">
        <v>12</v>
      </c>
    </row>
    <row r="595" spans="12:13">
      <c r="L595" s="23" t="s">
        <v>3365</v>
      </c>
      <c r="M595" s="65">
        <v>13</v>
      </c>
    </row>
    <row r="596" spans="12:13">
      <c r="L596" s="23" t="s">
        <v>3366</v>
      </c>
      <c r="M596" s="65">
        <v>14</v>
      </c>
    </row>
    <row r="597" spans="12:13">
      <c r="L597" s="23" t="s">
        <v>3367</v>
      </c>
      <c r="M597" s="65">
        <v>15</v>
      </c>
    </row>
    <row r="598" spans="12:13">
      <c r="L598" s="23" t="s">
        <v>3368</v>
      </c>
      <c r="M598" s="65">
        <v>16</v>
      </c>
    </row>
    <row r="599" spans="12:13">
      <c r="L599" s="23" t="s">
        <v>3369</v>
      </c>
      <c r="M599" s="65">
        <v>17</v>
      </c>
    </row>
    <row r="600" spans="12:13">
      <c r="L600" s="23" t="s">
        <v>3370</v>
      </c>
      <c r="M600" s="65">
        <v>18</v>
      </c>
    </row>
    <row r="601" spans="12:13">
      <c r="L601" s="23" t="s">
        <v>3371</v>
      </c>
      <c r="M601" s="65">
        <v>19</v>
      </c>
    </row>
    <row r="602" spans="12:13">
      <c r="L602" s="23" t="s">
        <v>3372</v>
      </c>
      <c r="M602" s="65">
        <v>20</v>
      </c>
    </row>
    <row r="603" spans="12:13">
      <c r="L603" s="23" t="s">
        <v>3373</v>
      </c>
      <c r="M603" s="65">
        <v>21</v>
      </c>
    </row>
    <row r="604" spans="12:13">
      <c r="L604" s="23" t="s">
        <v>3374</v>
      </c>
      <c r="M604" s="65">
        <v>22</v>
      </c>
    </row>
    <row r="605" spans="12:13">
      <c r="L605" s="23" t="s">
        <v>3375</v>
      </c>
      <c r="M605" s="65">
        <v>23</v>
      </c>
    </row>
    <row r="606" spans="12:13">
      <c r="L606" s="23" t="s">
        <v>3376</v>
      </c>
      <c r="M606" s="65">
        <v>24</v>
      </c>
    </row>
    <row r="607" spans="12:13">
      <c r="L607" s="23" t="s">
        <v>3377</v>
      </c>
      <c r="M607" s="65">
        <v>25</v>
      </c>
    </row>
    <row r="608" spans="12:13">
      <c r="L608" s="23" t="s">
        <v>3378</v>
      </c>
      <c r="M608" s="65">
        <v>26</v>
      </c>
    </row>
    <row r="609" spans="12:13">
      <c r="L609" s="23" t="s">
        <v>3379</v>
      </c>
      <c r="M609" s="65">
        <v>27</v>
      </c>
    </row>
    <row r="610" spans="12:13">
      <c r="L610" s="23" t="s">
        <v>3380</v>
      </c>
      <c r="M610" s="65">
        <v>28</v>
      </c>
    </row>
    <row r="611" spans="12:13">
      <c r="L611" s="23" t="s">
        <v>3381</v>
      </c>
      <c r="M611" s="65">
        <v>29</v>
      </c>
    </row>
    <row r="612" spans="12:13">
      <c r="L612" s="23" t="s">
        <v>3382</v>
      </c>
      <c r="M612" s="65">
        <v>30</v>
      </c>
    </row>
    <row r="613" spans="12:13">
      <c r="L613" s="23" t="s">
        <v>3383</v>
      </c>
      <c r="M613" s="65">
        <v>31</v>
      </c>
    </row>
    <row r="614" spans="12:13">
      <c r="L614" s="23" t="s">
        <v>3384</v>
      </c>
      <c r="M614" s="65">
        <v>32</v>
      </c>
    </row>
    <row r="615" spans="12:13">
      <c r="L615" s="23" t="s">
        <v>3385</v>
      </c>
      <c r="M615" s="65">
        <v>33</v>
      </c>
    </row>
    <row r="616" spans="12:13">
      <c r="L616" s="23" t="s">
        <v>3386</v>
      </c>
      <c r="M616" s="65">
        <v>34</v>
      </c>
    </row>
    <row r="617" spans="12:13">
      <c r="L617" s="23" t="s">
        <v>3387</v>
      </c>
      <c r="M617" s="65">
        <v>35</v>
      </c>
    </row>
    <row r="618" spans="12:13">
      <c r="L618" s="23" t="s">
        <v>3388</v>
      </c>
      <c r="M618" s="65">
        <v>36</v>
      </c>
    </row>
    <row r="619" spans="12:13">
      <c r="L619" s="23" t="s">
        <v>3389</v>
      </c>
      <c r="M619" s="65">
        <v>37</v>
      </c>
    </row>
    <row r="620" spans="12:13">
      <c r="L620" s="23" t="s">
        <v>3390</v>
      </c>
      <c r="M620" s="65">
        <v>38</v>
      </c>
    </row>
    <row r="621" spans="12:13">
      <c r="L621" s="23" t="s">
        <v>3391</v>
      </c>
      <c r="M621" s="65">
        <v>39</v>
      </c>
    </row>
    <row r="622" spans="12:13">
      <c r="L622" s="23" t="s">
        <v>3392</v>
      </c>
      <c r="M622" s="65" t="s">
        <v>3393</v>
      </c>
    </row>
    <row r="623" spans="12:13">
      <c r="L623" s="23" t="s">
        <v>3394</v>
      </c>
      <c r="M623" s="65" t="s">
        <v>3395</v>
      </c>
    </row>
    <row r="624" spans="12:13">
      <c r="L624" s="23" t="s">
        <v>3396</v>
      </c>
      <c r="M624" s="65" t="s">
        <v>3397</v>
      </c>
    </row>
    <row r="625" spans="12:13">
      <c r="L625" s="23" t="s">
        <v>3398</v>
      </c>
      <c r="M625" s="65" t="s">
        <v>3399</v>
      </c>
    </row>
    <row r="626" spans="12:13">
      <c r="L626" s="23" t="s">
        <v>3400</v>
      </c>
      <c r="M626" s="65" t="s">
        <v>3401</v>
      </c>
    </row>
    <row r="627" spans="12:13">
      <c r="L627" s="23" t="s">
        <v>3402</v>
      </c>
      <c r="M627" s="65" t="s">
        <v>3403</v>
      </c>
    </row>
    <row r="628" spans="12:13">
      <c r="L628" s="23" t="s">
        <v>3404</v>
      </c>
      <c r="M628" s="65" t="s">
        <v>3405</v>
      </c>
    </row>
    <row r="629" spans="12:13">
      <c r="L629" s="23" t="s">
        <v>3406</v>
      </c>
      <c r="M629" s="65" t="s">
        <v>3407</v>
      </c>
    </row>
    <row r="630" spans="12:13">
      <c r="L630" s="23" t="s">
        <v>3408</v>
      </c>
      <c r="M630" s="65" t="s">
        <v>3409</v>
      </c>
    </row>
    <row r="631" spans="12:13">
      <c r="L631" s="23" t="s">
        <v>3410</v>
      </c>
      <c r="M631" s="65" t="s">
        <v>3411</v>
      </c>
    </row>
    <row r="632" spans="12:13">
      <c r="L632" s="23" t="s">
        <v>3412</v>
      </c>
      <c r="M632" s="65" t="s">
        <v>3413</v>
      </c>
    </row>
    <row r="633" spans="12:13">
      <c r="L633" s="23" t="s">
        <v>3414</v>
      </c>
      <c r="M633" s="65" t="s">
        <v>3415</v>
      </c>
    </row>
    <row r="634" spans="12:13">
      <c r="L634" s="23" t="s">
        <v>3416</v>
      </c>
      <c r="M634" s="65" t="s">
        <v>3417</v>
      </c>
    </row>
    <row r="635" spans="12:13">
      <c r="L635" s="23" t="s">
        <v>3418</v>
      </c>
      <c r="M635" s="65" t="s">
        <v>3419</v>
      </c>
    </row>
    <row r="636" spans="12:13">
      <c r="L636" s="23" t="s">
        <v>3420</v>
      </c>
      <c r="M636" s="65" t="s">
        <v>3421</v>
      </c>
    </row>
    <row r="637" spans="12:13">
      <c r="L637" s="23" t="s">
        <v>3422</v>
      </c>
      <c r="M637" s="65" t="s">
        <v>3423</v>
      </c>
    </row>
    <row r="638" spans="12:13">
      <c r="L638" s="23" t="s">
        <v>3424</v>
      </c>
      <c r="M638" s="65" t="s">
        <v>3425</v>
      </c>
    </row>
    <row r="639" spans="12:13">
      <c r="L639" s="23" t="s">
        <v>3426</v>
      </c>
      <c r="M639" s="65" t="s">
        <v>3427</v>
      </c>
    </row>
    <row r="640" spans="12:13">
      <c r="L640" s="23" t="s">
        <v>3428</v>
      </c>
      <c r="M640" s="65" t="s">
        <v>3429</v>
      </c>
    </row>
    <row r="641" spans="12:13">
      <c r="L641" s="23" t="s">
        <v>3430</v>
      </c>
      <c r="M641" s="65" t="s">
        <v>3431</v>
      </c>
    </row>
    <row r="642" spans="12:13">
      <c r="L642" s="23" t="s">
        <v>3432</v>
      </c>
      <c r="M642" s="65" t="s">
        <v>3433</v>
      </c>
    </row>
    <row r="643" spans="12:13">
      <c r="L643" s="23" t="s">
        <v>3434</v>
      </c>
      <c r="M643" s="65" t="s">
        <v>3435</v>
      </c>
    </row>
    <row r="644" spans="12:13">
      <c r="L644" s="23" t="s">
        <v>3436</v>
      </c>
      <c r="M644" s="65" t="s">
        <v>3437</v>
      </c>
    </row>
    <row r="645" spans="12:13">
      <c r="L645" s="23" t="s">
        <v>3438</v>
      </c>
      <c r="M645" s="65" t="s">
        <v>3439</v>
      </c>
    </row>
    <row r="646" spans="12:13">
      <c r="L646" s="23" t="s">
        <v>3440</v>
      </c>
      <c r="M646" s="65" t="s">
        <v>3441</v>
      </c>
    </row>
    <row r="647" spans="12:13">
      <c r="L647" s="23" t="s">
        <v>3442</v>
      </c>
      <c r="M647" s="65" t="s">
        <v>3443</v>
      </c>
    </row>
    <row r="648" spans="12:13">
      <c r="L648" s="23" t="s">
        <v>3444</v>
      </c>
      <c r="M648" s="65" t="s">
        <v>3445</v>
      </c>
    </row>
    <row r="649" spans="12:13">
      <c r="L649" s="23" t="s">
        <v>3446</v>
      </c>
      <c r="M649" s="65" t="s">
        <v>3447</v>
      </c>
    </row>
    <row r="650" spans="12:13">
      <c r="L650" s="23" t="s">
        <v>3448</v>
      </c>
      <c r="M650" s="65" t="s">
        <v>3449</v>
      </c>
    </row>
    <row r="651" spans="12:13">
      <c r="L651" s="23" t="s">
        <v>3450</v>
      </c>
      <c r="M651" s="65" t="s">
        <v>3451</v>
      </c>
    </row>
    <row r="652" spans="12:13">
      <c r="L652" s="23" t="s">
        <v>3452</v>
      </c>
      <c r="M652" s="65" t="s">
        <v>3453</v>
      </c>
    </row>
    <row r="653" spans="12:13">
      <c r="L653" s="23" t="s">
        <v>3454</v>
      </c>
      <c r="M653" s="65" t="s">
        <v>3455</v>
      </c>
    </row>
    <row r="654" spans="12:13">
      <c r="L654" s="23" t="s">
        <v>3456</v>
      </c>
      <c r="M654" s="65" t="s">
        <v>3457</v>
      </c>
    </row>
    <row r="655" spans="12:13">
      <c r="L655" s="23" t="s">
        <v>3458</v>
      </c>
      <c r="M655" s="65" t="s">
        <v>3459</v>
      </c>
    </row>
    <row r="656" spans="12:13">
      <c r="L656" s="23" t="s">
        <v>3460</v>
      </c>
      <c r="M656" s="65" t="s">
        <v>3461</v>
      </c>
    </row>
    <row r="657" spans="12:13">
      <c r="L657" s="23" t="s">
        <v>3462</v>
      </c>
      <c r="M657" s="65" t="s">
        <v>3463</v>
      </c>
    </row>
    <row r="658" spans="12:13">
      <c r="L658" s="23" t="s">
        <v>3464</v>
      </c>
      <c r="M658" s="65" t="s">
        <v>3465</v>
      </c>
    </row>
    <row r="659" spans="12:13">
      <c r="L659" s="23" t="s">
        <v>3466</v>
      </c>
      <c r="M659" s="65" t="s">
        <v>3467</v>
      </c>
    </row>
    <row r="660" spans="12:13">
      <c r="L660" s="23" t="s">
        <v>3468</v>
      </c>
      <c r="M660" s="65" t="s">
        <v>3469</v>
      </c>
    </row>
    <row r="661" spans="12:13">
      <c r="L661" s="23" t="s">
        <v>3470</v>
      </c>
      <c r="M661" s="65" t="s">
        <v>3471</v>
      </c>
    </row>
    <row r="662" spans="12:13">
      <c r="L662" s="23" t="s">
        <v>3472</v>
      </c>
      <c r="M662" s="65" t="s">
        <v>3473</v>
      </c>
    </row>
    <row r="663" spans="12:13">
      <c r="L663" s="23" t="s">
        <v>3474</v>
      </c>
      <c r="M663" s="65">
        <v>10</v>
      </c>
    </row>
    <row r="664" spans="12:13">
      <c r="L664" s="23" t="s">
        <v>3475</v>
      </c>
      <c r="M664" s="65">
        <v>11</v>
      </c>
    </row>
    <row r="665" spans="12:13">
      <c r="L665" s="23" t="s">
        <v>3476</v>
      </c>
      <c r="M665" s="65">
        <v>12</v>
      </c>
    </row>
    <row r="666" spans="12:13">
      <c r="L666" s="23" t="s">
        <v>3477</v>
      </c>
      <c r="M666" s="65">
        <v>13</v>
      </c>
    </row>
    <row r="667" spans="12:13">
      <c r="L667" s="23" t="s">
        <v>3478</v>
      </c>
      <c r="M667" s="65">
        <v>14</v>
      </c>
    </row>
    <row r="668" spans="12:13">
      <c r="L668" s="23" t="s">
        <v>3479</v>
      </c>
      <c r="M668" s="65">
        <v>15</v>
      </c>
    </row>
    <row r="669" spans="12:13">
      <c r="L669" s="23" t="s">
        <v>3480</v>
      </c>
      <c r="M669" s="65">
        <v>16</v>
      </c>
    </row>
    <row r="670" spans="12:13">
      <c r="L670" s="23" t="s">
        <v>3481</v>
      </c>
      <c r="M670" s="65">
        <v>17</v>
      </c>
    </row>
    <row r="671" spans="12:13">
      <c r="L671" s="23" t="s">
        <v>3482</v>
      </c>
      <c r="M671" s="65">
        <v>18</v>
      </c>
    </row>
    <row r="672" spans="12:13">
      <c r="L672" s="23" t="s">
        <v>3483</v>
      </c>
      <c r="M672" s="65">
        <v>19</v>
      </c>
    </row>
    <row r="673" spans="12:13">
      <c r="L673" s="23" t="s">
        <v>3484</v>
      </c>
      <c r="M673" s="65">
        <v>20</v>
      </c>
    </row>
    <row r="674" spans="12:13">
      <c r="L674" s="23" t="s">
        <v>3485</v>
      </c>
      <c r="M674" s="65">
        <v>21</v>
      </c>
    </row>
    <row r="675" spans="12:13">
      <c r="L675" s="23" t="s">
        <v>3486</v>
      </c>
      <c r="M675" s="65">
        <v>22</v>
      </c>
    </row>
    <row r="676" spans="12:13">
      <c r="L676" s="23" t="s">
        <v>3487</v>
      </c>
      <c r="M676" s="65">
        <v>23</v>
      </c>
    </row>
    <row r="677" spans="12:13">
      <c r="L677" s="23" t="s">
        <v>3488</v>
      </c>
      <c r="M677" s="65">
        <v>24</v>
      </c>
    </row>
    <row r="678" spans="12:13">
      <c r="L678" s="23" t="s">
        <v>3489</v>
      </c>
      <c r="M678" s="65">
        <v>25</v>
      </c>
    </row>
    <row r="679" spans="12:13">
      <c r="L679" s="23" t="s">
        <v>3490</v>
      </c>
      <c r="M679" s="65">
        <v>26</v>
      </c>
    </row>
    <row r="680" spans="12:13">
      <c r="L680" s="23" t="s">
        <v>3491</v>
      </c>
      <c r="M680" s="65">
        <v>27</v>
      </c>
    </row>
    <row r="681" spans="12:13">
      <c r="L681" s="23" t="s">
        <v>3492</v>
      </c>
      <c r="M681" s="65">
        <v>28</v>
      </c>
    </row>
    <row r="682" spans="12:13">
      <c r="L682" s="23" t="s">
        <v>3493</v>
      </c>
      <c r="M682" s="65">
        <v>29</v>
      </c>
    </row>
    <row r="683" spans="12:13">
      <c r="L683" s="23" t="s">
        <v>3494</v>
      </c>
      <c r="M683" s="65">
        <v>30</v>
      </c>
    </row>
    <row r="684" spans="12:13">
      <c r="L684" s="23" t="s">
        <v>3495</v>
      </c>
      <c r="M684" s="65">
        <v>31</v>
      </c>
    </row>
    <row r="685" spans="12:13">
      <c r="L685" s="23" t="s">
        <v>3496</v>
      </c>
      <c r="M685" s="65">
        <v>32</v>
      </c>
    </row>
    <row r="686" spans="12:13">
      <c r="L686" s="23" t="s">
        <v>3497</v>
      </c>
      <c r="M686" s="65">
        <v>33</v>
      </c>
    </row>
    <row r="687" spans="12:13">
      <c r="L687" s="23" t="s">
        <v>3498</v>
      </c>
      <c r="M687" s="65">
        <v>34</v>
      </c>
    </row>
    <row r="688" spans="12:13">
      <c r="L688" s="23" t="s">
        <v>3499</v>
      </c>
      <c r="M688" s="65">
        <v>35</v>
      </c>
    </row>
    <row r="689" spans="12:13">
      <c r="L689" s="23" t="s">
        <v>3500</v>
      </c>
      <c r="M689" s="65" t="s">
        <v>3501</v>
      </c>
    </row>
    <row r="690" spans="12:13">
      <c r="L690" s="23" t="s">
        <v>3502</v>
      </c>
      <c r="M690" s="65" t="s">
        <v>3503</v>
      </c>
    </row>
    <row r="691" spans="12:13">
      <c r="L691" s="23" t="s">
        <v>3504</v>
      </c>
      <c r="M691" s="65" t="s">
        <v>3505</v>
      </c>
    </row>
    <row r="692" spans="12:13">
      <c r="L692" s="23" t="s">
        <v>3506</v>
      </c>
      <c r="M692" s="65" t="s">
        <v>3507</v>
      </c>
    </row>
    <row r="693" spans="12:13">
      <c r="L693" s="23" t="s">
        <v>3508</v>
      </c>
      <c r="M693" s="65" t="s">
        <v>3509</v>
      </c>
    </row>
    <row r="694" spans="12:13">
      <c r="L694" s="23" t="s">
        <v>3510</v>
      </c>
      <c r="M694" s="65" t="s">
        <v>3511</v>
      </c>
    </row>
    <row r="695" spans="12:13">
      <c r="L695" s="23" t="s">
        <v>3512</v>
      </c>
      <c r="M695" s="65" t="s">
        <v>3513</v>
      </c>
    </row>
    <row r="696" spans="12:13">
      <c r="L696" s="23" t="s">
        <v>3514</v>
      </c>
      <c r="M696" s="65" t="s">
        <v>3515</v>
      </c>
    </row>
    <row r="697" spans="12:13">
      <c r="L697" s="23" t="s">
        <v>3516</v>
      </c>
      <c r="M697" s="65" t="s">
        <v>3517</v>
      </c>
    </row>
    <row r="698" spans="12:13">
      <c r="L698" s="23" t="s">
        <v>3518</v>
      </c>
      <c r="M698" s="65" t="s">
        <v>3519</v>
      </c>
    </row>
    <row r="699" spans="12:13">
      <c r="L699" s="23" t="s">
        <v>3520</v>
      </c>
      <c r="M699" s="65" t="s">
        <v>3521</v>
      </c>
    </row>
    <row r="700" spans="12:13">
      <c r="L700" s="23" t="s">
        <v>3522</v>
      </c>
      <c r="M700" s="65" t="s">
        <v>3523</v>
      </c>
    </row>
    <row r="701" spans="12:13">
      <c r="L701" s="23" t="s">
        <v>3524</v>
      </c>
      <c r="M701" s="65" t="s">
        <v>3525</v>
      </c>
    </row>
    <row r="702" spans="12:13">
      <c r="L702" s="23" t="s">
        <v>3526</v>
      </c>
      <c r="M702" s="65" t="s">
        <v>3527</v>
      </c>
    </row>
    <row r="703" spans="12:13">
      <c r="L703" s="23" t="s">
        <v>3528</v>
      </c>
      <c r="M703" s="65" t="s">
        <v>3529</v>
      </c>
    </row>
    <row r="704" spans="12:13">
      <c r="L704" s="23" t="s">
        <v>3530</v>
      </c>
      <c r="M704" s="65" t="s">
        <v>3531</v>
      </c>
    </row>
    <row r="705" spans="12:13">
      <c r="L705" s="23" t="s">
        <v>3532</v>
      </c>
      <c r="M705" s="65" t="s">
        <v>3533</v>
      </c>
    </row>
    <row r="706" spans="12:13">
      <c r="L706" s="23" t="s">
        <v>3534</v>
      </c>
      <c r="M706" s="65" t="s">
        <v>3535</v>
      </c>
    </row>
    <row r="707" spans="12:13">
      <c r="L707" s="23" t="s">
        <v>3536</v>
      </c>
      <c r="M707" s="65" t="s">
        <v>3537</v>
      </c>
    </row>
    <row r="708" spans="12:13">
      <c r="L708" s="23" t="s">
        <v>3538</v>
      </c>
      <c r="M708" s="65" t="s">
        <v>3539</v>
      </c>
    </row>
    <row r="709" spans="12:13">
      <c r="L709" s="23" t="s">
        <v>3540</v>
      </c>
      <c r="M709" s="65" t="s">
        <v>3541</v>
      </c>
    </row>
    <row r="710" spans="12:13">
      <c r="L710" s="23" t="s">
        <v>3542</v>
      </c>
      <c r="M710" s="65" t="s">
        <v>3543</v>
      </c>
    </row>
    <row r="711" spans="12:13">
      <c r="L711" s="23" t="s">
        <v>3544</v>
      </c>
      <c r="M711" s="65" t="s">
        <v>3545</v>
      </c>
    </row>
    <row r="712" spans="12:13">
      <c r="L712" s="23" t="s">
        <v>3546</v>
      </c>
      <c r="M712" s="65" t="s">
        <v>3547</v>
      </c>
    </row>
    <row r="713" spans="12:13">
      <c r="L713" s="23" t="s">
        <v>3548</v>
      </c>
      <c r="M713" s="65" t="s">
        <v>3549</v>
      </c>
    </row>
    <row r="714" spans="12:13">
      <c r="L714" s="23" t="s">
        <v>3550</v>
      </c>
      <c r="M714" s="65" t="s">
        <v>3551</v>
      </c>
    </row>
    <row r="715" spans="12:13">
      <c r="L715" s="23" t="s">
        <v>3552</v>
      </c>
      <c r="M715" s="65" t="s">
        <v>3553</v>
      </c>
    </row>
    <row r="716" spans="12:13">
      <c r="L716" s="23" t="s">
        <v>3554</v>
      </c>
      <c r="M716" s="65" t="s">
        <v>3555</v>
      </c>
    </row>
    <row r="717" spans="12:13">
      <c r="L717" s="23" t="s">
        <v>3556</v>
      </c>
      <c r="M717" s="65" t="s">
        <v>3557</v>
      </c>
    </row>
    <row r="718" spans="12:13">
      <c r="L718" s="23" t="s">
        <v>3558</v>
      </c>
      <c r="M718" s="65" t="s">
        <v>3559</v>
      </c>
    </row>
    <row r="719" spans="12:13">
      <c r="L719" s="23" t="s">
        <v>3560</v>
      </c>
      <c r="M719" s="65" t="s">
        <v>3561</v>
      </c>
    </row>
    <row r="720" spans="12:13">
      <c r="L720" s="23" t="s">
        <v>3562</v>
      </c>
      <c r="M720" s="65" t="s">
        <v>3563</v>
      </c>
    </row>
    <row r="721" spans="12:13">
      <c r="L721" s="23" t="s">
        <v>3564</v>
      </c>
      <c r="M721" s="65" t="s">
        <v>3565</v>
      </c>
    </row>
    <row r="722" spans="12:13">
      <c r="L722" s="23" t="s">
        <v>3566</v>
      </c>
      <c r="M722" s="65" t="s">
        <v>3567</v>
      </c>
    </row>
    <row r="723" spans="12:13">
      <c r="L723" s="23" t="s">
        <v>3568</v>
      </c>
      <c r="M723" s="65" t="s">
        <v>3569</v>
      </c>
    </row>
    <row r="724" spans="12:13">
      <c r="L724" s="23" t="s">
        <v>3570</v>
      </c>
      <c r="M724" s="65" t="s">
        <v>3571</v>
      </c>
    </row>
    <row r="725" spans="12:13">
      <c r="L725" s="23" t="s">
        <v>3572</v>
      </c>
      <c r="M725" s="65" t="s">
        <v>3573</v>
      </c>
    </row>
    <row r="726" spans="12:13">
      <c r="L726" s="23" t="s">
        <v>3574</v>
      </c>
      <c r="M726" s="65" t="s">
        <v>3575</v>
      </c>
    </row>
    <row r="727" spans="12:13">
      <c r="L727" s="23" t="s">
        <v>3576</v>
      </c>
      <c r="M727" s="65" t="s">
        <v>3577</v>
      </c>
    </row>
    <row r="728" spans="12:13">
      <c r="L728" s="23" t="s">
        <v>3578</v>
      </c>
      <c r="M728" s="65" t="s">
        <v>3579</v>
      </c>
    </row>
    <row r="729" spans="12:13">
      <c r="L729" s="23" t="s">
        <v>3580</v>
      </c>
      <c r="M729" s="65" t="s">
        <v>3581</v>
      </c>
    </row>
    <row r="730" spans="12:13">
      <c r="L730" s="23" t="s">
        <v>3582</v>
      </c>
      <c r="M730" s="65" t="s">
        <v>3583</v>
      </c>
    </row>
    <row r="731" spans="12:13">
      <c r="L731" s="23" t="s">
        <v>3584</v>
      </c>
      <c r="M731" s="65" t="s">
        <v>3585</v>
      </c>
    </row>
    <row r="732" spans="12:13">
      <c r="L732" s="23" t="s">
        <v>3586</v>
      </c>
      <c r="M732" s="65" t="s">
        <v>3587</v>
      </c>
    </row>
    <row r="733" spans="12:13">
      <c r="L733" s="23" t="s">
        <v>3588</v>
      </c>
      <c r="M733" s="65" t="s">
        <v>3589</v>
      </c>
    </row>
    <row r="734" spans="12:13">
      <c r="L734" s="23" t="s">
        <v>3590</v>
      </c>
      <c r="M734" s="65" t="s">
        <v>3591</v>
      </c>
    </row>
    <row r="735" spans="12:13">
      <c r="L735" s="23" t="s">
        <v>3592</v>
      </c>
      <c r="M735" s="65" t="s">
        <v>3593</v>
      </c>
    </row>
    <row r="736" spans="12:13">
      <c r="L736" s="23" t="s">
        <v>3594</v>
      </c>
      <c r="M736" s="65" t="s">
        <v>3595</v>
      </c>
    </row>
    <row r="737" spans="12:13">
      <c r="L737" s="23" t="s">
        <v>3596</v>
      </c>
      <c r="M737" s="65" t="s">
        <v>3597</v>
      </c>
    </row>
    <row r="738" spans="12:13">
      <c r="L738" s="23" t="s">
        <v>3598</v>
      </c>
      <c r="M738" s="65" t="s">
        <v>3599</v>
      </c>
    </row>
    <row r="739" spans="12:13">
      <c r="L739" s="23" t="s">
        <v>3600</v>
      </c>
      <c r="M739" s="65" t="s">
        <v>3601</v>
      </c>
    </row>
    <row r="740" spans="12:13">
      <c r="L740" s="23" t="s">
        <v>3602</v>
      </c>
      <c r="M740" s="65" t="s">
        <v>3603</v>
      </c>
    </row>
    <row r="741" spans="12:13">
      <c r="L741" s="23" t="s">
        <v>3604</v>
      </c>
      <c r="M741" s="65" t="s">
        <v>3605</v>
      </c>
    </row>
    <row r="742" spans="12:13">
      <c r="L742" s="23" t="s">
        <v>3606</v>
      </c>
      <c r="M742" s="65" t="s">
        <v>3607</v>
      </c>
    </row>
    <row r="743" spans="12:13">
      <c r="L743" s="23" t="s">
        <v>3608</v>
      </c>
      <c r="M743" s="65" t="s">
        <v>3609</v>
      </c>
    </row>
    <row r="744" spans="12:13">
      <c r="L744" s="23" t="s">
        <v>3610</v>
      </c>
      <c r="M744" s="65" t="s">
        <v>3611</v>
      </c>
    </row>
    <row r="745" spans="12:13">
      <c r="L745" s="23" t="s">
        <v>3612</v>
      </c>
      <c r="M745" s="65" t="s">
        <v>3613</v>
      </c>
    </row>
    <row r="746" spans="12:13">
      <c r="L746" s="23" t="s">
        <v>3614</v>
      </c>
      <c r="M746" s="65" t="s">
        <v>3615</v>
      </c>
    </row>
    <row r="747" spans="12:13">
      <c r="L747" s="23" t="s">
        <v>3616</v>
      </c>
      <c r="M747" s="65" t="s">
        <v>3617</v>
      </c>
    </row>
    <row r="748" spans="12:13">
      <c r="L748" s="23" t="s">
        <v>3618</v>
      </c>
      <c r="M748" s="65" t="s">
        <v>3619</v>
      </c>
    </row>
    <row r="749" spans="12:13">
      <c r="L749" s="23" t="s">
        <v>3620</v>
      </c>
      <c r="M749" s="65" t="s">
        <v>3621</v>
      </c>
    </row>
    <row r="750" spans="12:13">
      <c r="L750" s="23" t="s">
        <v>3622</v>
      </c>
      <c r="M750" s="65" t="s">
        <v>3623</v>
      </c>
    </row>
    <row r="751" spans="12:13">
      <c r="L751" s="23" t="s">
        <v>3624</v>
      </c>
      <c r="M751" s="65" t="s">
        <v>3625</v>
      </c>
    </row>
    <row r="752" spans="12:13">
      <c r="L752" s="23" t="s">
        <v>3626</v>
      </c>
      <c r="M752" s="65" t="s">
        <v>3627</v>
      </c>
    </row>
    <row r="753" spans="12:13">
      <c r="L753" s="23" t="s">
        <v>3628</v>
      </c>
      <c r="M753" s="65" t="s">
        <v>3629</v>
      </c>
    </row>
    <row r="754" spans="12:13">
      <c r="L754" s="23" t="s">
        <v>3630</v>
      </c>
      <c r="M754" s="65" t="s">
        <v>3631</v>
      </c>
    </row>
    <row r="755" spans="12:13">
      <c r="L755" s="23" t="s">
        <v>3632</v>
      </c>
      <c r="M755" s="65" t="s">
        <v>3633</v>
      </c>
    </row>
    <row r="756" spans="12:13">
      <c r="L756" s="23" t="s">
        <v>3634</v>
      </c>
      <c r="M756" s="65" t="s">
        <v>3635</v>
      </c>
    </row>
    <row r="757" spans="12:13">
      <c r="L757" s="23" t="s">
        <v>3636</v>
      </c>
      <c r="M757" s="65" t="s">
        <v>3637</v>
      </c>
    </row>
    <row r="758" spans="12:13">
      <c r="L758" s="23" t="s">
        <v>3638</v>
      </c>
      <c r="M758" s="65" t="s">
        <v>3639</v>
      </c>
    </row>
    <row r="759" spans="12:13">
      <c r="L759" s="23" t="s">
        <v>3640</v>
      </c>
      <c r="M759" s="65" t="s">
        <v>3641</v>
      </c>
    </row>
    <row r="760" spans="12:13">
      <c r="L760" s="23" t="s">
        <v>3642</v>
      </c>
      <c r="M760" s="65" t="s">
        <v>3643</v>
      </c>
    </row>
    <row r="761" spans="12:13">
      <c r="L761" s="23" t="s">
        <v>3644</v>
      </c>
      <c r="M761" s="65" t="s">
        <v>3645</v>
      </c>
    </row>
    <row r="762" spans="12:13">
      <c r="L762" s="23" t="s">
        <v>3646</v>
      </c>
      <c r="M762" s="65" t="s">
        <v>3647</v>
      </c>
    </row>
    <row r="763" spans="12:13">
      <c r="L763" s="23" t="s">
        <v>3648</v>
      </c>
      <c r="M763" s="65" t="s">
        <v>3649</v>
      </c>
    </row>
    <row r="764" spans="12:13">
      <c r="L764" s="23" t="s">
        <v>3650</v>
      </c>
      <c r="M764" s="65" t="s">
        <v>3651</v>
      </c>
    </row>
    <row r="765" spans="12:13">
      <c r="L765" s="23" t="s">
        <v>3652</v>
      </c>
      <c r="M765" s="65" t="s">
        <v>3653</v>
      </c>
    </row>
    <row r="766" spans="12:13">
      <c r="L766" s="23" t="s">
        <v>3654</v>
      </c>
      <c r="M766" s="65" t="s">
        <v>3655</v>
      </c>
    </row>
    <row r="767" spans="12:13">
      <c r="L767" s="23" t="s">
        <v>3656</v>
      </c>
      <c r="M767" s="65" t="s">
        <v>3657</v>
      </c>
    </row>
    <row r="768" spans="12:13">
      <c r="L768" s="23" t="s">
        <v>3658</v>
      </c>
      <c r="M768" s="65" t="s">
        <v>3659</v>
      </c>
    </row>
    <row r="769" spans="12:13">
      <c r="L769" s="23" t="s">
        <v>3660</v>
      </c>
      <c r="M769" s="65" t="s">
        <v>3661</v>
      </c>
    </row>
    <row r="770" spans="12:13">
      <c r="L770" s="23" t="s">
        <v>3662</v>
      </c>
      <c r="M770" s="65" t="s">
        <v>3663</v>
      </c>
    </row>
    <row r="771" spans="12:13">
      <c r="L771" s="23" t="s">
        <v>3664</v>
      </c>
      <c r="M771" s="65" t="s">
        <v>3665</v>
      </c>
    </row>
    <row r="772" spans="12:13">
      <c r="L772" s="23" t="s">
        <v>3666</v>
      </c>
      <c r="M772" s="65" t="s">
        <v>3667</v>
      </c>
    </row>
    <row r="773" spans="12:13">
      <c r="L773" s="23" t="s">
        <v>3668</v>
      </c>
      <c r="M773" s="65" t="s">
        <v>3669</v>
      </c>
    </row>
    <row r="774" spans="12:13">
      <c r="L774" s="23" t="s">
        <v>3670</v>
      </c>
      <c r="M774" s="65" t="s">
        <v>3671</v>
      </c>
    </row>
    <row r="775" spans="12:13">
      <c r="L775" s="23" t="s">
        <v>3672</v>
      </c>
      <c r="M775" s="65" t="s">
        <v>3673</v>
      </c>
    </row>
    <row r="776" spans="12:13">
      <c r="L776" s="23" t="s">
        <v>3674</v>
      </c>
      <c r="M776" s="65" t="s">
        <v>3675</v>
      </c>
    </row>
    <row r="777" spans="12:13">
      <c r="L777" s="23" t="s">
        <v>3676</v>
      </c>
      <c r="M777" s="65" t="s">
        <v>3677</v>
      </c>
    </row>
    <row r="778" spans="12:13">
      <c r="L778" s="23" t="s">
        <v>3678</v>
      </c>
      <c r="M778" s="65" t="s">
        <v>3679</v>
      </c>
    </row>
    <row r="779" spans="12:13">
      <c r="L779" s="23" t="s">
        <v>3680</v>
      </c>
      <c r="M779" s="65" t="s">
        <v>3681</v>
      </c>
    </row>
    <row r="780" spans="12:13">
      <c r="L780" s="23" t="s">
        <v>3682</v>
      </c>
      <c r="M780" s="65" t="s">
        <v>3683</v>
      </c>
    </row>
    <row r="781" spans="12:13">
      <c r="L781" s="23" t="s">
        <v>3684</v>
      </c>
      <c r="M781" s="65" t="s">
        <v>3685</v>
      </c>
    </row>
    <row r="782" spans="12:13">
      <c r="L782" s="23" t="s">
        <v>3686</v>
      </c>
      <c r="M782" s="65" t="s">
        <v>3687</v>
      </c>
    </row>
    <row r="783" spans="12:13">
      <c r="L783" s="23" t="s">
        <v>3688</v>
      </c>
      <c r="M783" s="65" t="s">
        <v>3689</v>
      </c>
    </row>
    <row r="784" spans="12:13">
      <c r="L784" s="23" t="s">
        <v>3690</v>
      </c>
      <c r="M784" s="65" t="s">
        <v>3691</v>
      </c>
    </row>
    <row r="785" spans="12:13">
      <c r="L785" s="23" t="s">
        <v>3692</v>
      </c>
      <c r="M785" s="65" t="s">
        <v>3693</v>
      </c>
    </row>
    <row r="786" spans="12:13">
      <c r="L786" s="23" t="s">
        <v>3694</v>
      </c>
      <c r="M786" s="65" t="s">
        <v>3695</v>
      </c>
    </row>
    <row r="787" spans="12:13">
      <c r="L787" s="23" t="s">
        <v>3696</v>
      </c>
      <c r="M787" s="65" t="s">
        <v>3697</v>
      </c>
    </row>
    <row r="788" spans="12:13">
      <c r="L788" s="23" t="s">
        <v>3698</v>
      </c>
      <c r="M788" s="65" t="s">
        <v>3699</v>
      </c>
    </row>
    <row r="789" spans="12:13">
      <c r="L789" s="23" t="s">
        <v>3700</v>
      </c>
      <c r="M789" s="65" t="s">
        <v>3701</v>
      </c>
    </row>
    <row r="790" spans="12:13">
      <c r="L790" s="23" t="s">
        <v>3702</v>
      </c>
      <c r="M790" s="65" t="s">
        <v>3703</v>
      </c>
    </row>
    <row r="791" spans="12:13">
      <c r="L791" s="23" t="s">
        <v>3704</v>
      </c>
      <c r="M791" s="65" t="s">
        <v>3705</v>
      </c>
    </row>
    <row r="792" spans="12:13">
      <c r="L792" s="23" t="s">
        <v>3706</v>
      </c>
      <c r="M792" s="65" t="s">
        <v>3707</v>
      </c>
    </row>
    <row r="793" spans="12:13">
      <c r="L793" s="23" t="s">
        <v>3708</v>
      </c>
      <c r="M793" s="65" t="s">
        <v>3709</v>
      </c>
    </row>
    <row r="794" spans="12:13">
      <c r="L794" s="23" t="s">
        <v>3710</v>
      </c>
      <c r="M794" s="65" t="s">
        <v>3711</v>
      </c>
    </row>
    <row r="795" spans="12:13">
      <c r="L795" s="23" t="s">
        <v>3712</v>
      </c>
      <c r="M795" s="65" t="s">
        <v>3713</v>
      </c>
    </row>
    <row r="796" spans="12:13">
      <c r="L796" s="23" t="s">
        <v>3714</v>
      </c>
      <c r="M796" s="65" t="s">
        <v>3715</v>
      </c>
    </row>
    <row r="797" spans="12:13">
      <c r="L797" s="23" t="s">
        <v>3716</v>
      </c>
      <c r="M797" s="65" t="s">
        <v>3717</v>
      </c>
    </row>
    <row r="798" spans="12:13">
      <c r="L798" s="23" t="s">
        <v>3718</v>
      </c>
      <c r="M798" s="65" t="s">
        <v>3719</v>
      </c>
    </row>
    <row r="799" spans="12:13">
      <c r="L799" s="23" t="s">
        <v>3720</v>
      </c>
      <c r="M799" s="65" t="s">
        <v>3721</v>
      </c>
    </row>
    <row r="800" spans="12:13">
      <c r="L800" s="23" t="s">
        <v>3722</v>
      </c>
      <c r="M800" s="65" t="s">
        <v>3723</v>
      </c>
    </row>
    <row r="801" spans="12:13">
      <c r="L801" s="23" t="s">
        <v>3724</v>
      </c>
      <c r="M801" s="65" t="s">
        <v>3725</v>
      </c>
    </row>
    <row r="802" spans="12:13">
      <c r="L802" s="23" t="s">
        <v>3726</v>
      </c>
      <c r="M802" s="65">
        <v>10</v>
      </c>
    </row>
    <row r="803" spans="12:13">
      <c r="L803" s="23" t="s">
        <v>3727</v>
      </c>
      <c r="M803" s="65">
        <v>11</v>
      </c>
    </row>
    <row r="804" spans="12:13">
      <c r="L804" s="23" t="s">
        <v>3728</v>
      </c>
      <c r="M804" s="65">
        <v>12</v>
      </c>
    </row>
    <row r="805" spans="12:13">
      <c r="L805" s="23" t="s">
        <v>3729</v>
      </c>
      <c r="M805" s="65">
        <v>13</v>
      </c>
    </row>
    <row r="806" spans="12:13">
      <c r="L806" s="23" t="s">
        <v>3730</v>
      </c>
      <c r="M806" s="65">
        <v>14</v>
      </c>
    </row>
    <row r="807" spans="12:13">
      <c r="L807" s="23" t="s">
        <v>3731</v>
      </c>
      <c r="M807" s="65">
        <v>15</v>
      </c>
    </row>
    <row r="808" spans="12:13">
      <c r="L808" s="23" t="s">
        <v>3732</v>
      </c>
      <c r="M808" s="65">
        <v>16</v>
      </c>
    </row>
    <row r="809" spans="12:13">
      <c r="L809" s="23" t="s">
        <v>3733</v>
      </c>
      <c r="M809" s="65">
        <v>17</v>
      </c>
    </row>
    <row r="810" spans="12:13">
      <c r="L810" s="23" t="s">
        <v>3734</v>
      </c>
      <c r="M810" s="65">
        <v>18</v>
      </c>
    </row>
    <row r="811" spans="12:13">
      <c r="L811" s="23" t="s">
        <v>3735</v>
      </c>
      <c r="M811" s="65">
        <v>19</v>
      </c>
    </row>
    <row r="812" spans="12:13">
      <c r="L812" s="23" t="s">
        <v>3736</v>
      </c>
      <c r="M812" s="65">
        <v>20</v>
      </c>
    </row>
    <row r="813" spans="12:13">
      <c r="L813" s="23" t="s">
        <v>3737</v>
      </c>
      <c r="M813" s="65">
        <v>21</v>
      </c>
    </row>
    <row r="814" spans="12:13">
      <c r="L814" s="23" t="s">
        <v>3738</v>
      </c>
      <c r="M814" s="65">
        <v>22</v>
      </c>
    </row>
    <row r="815" spans="12:13">
      <c r="L815" s="23" t="s">
        <v>3739</v>
      </c>
      <c r="M815" s="65">
        <v>23</v>
      </c>
    </row>
    <row r="816" spans="12:13">
      <c r="L816" s="23" t="s">
        <v>3740</v>
      </c>
      <c r="M816" s="65">
        <v>24</v>
      </c>
    </row>
    <row r="817" spans="12:13">
      <c r="L817" s="23" t="s">
        <v>3741</v>
      </c>
      <c r="M817" s="65">
        <v>25</v>
      </c>
    </row>
    <row r="818" spans="12:13">
      <c r="L818" s="23" t="s">
        <v>3742</v>
      </c>
      <c r="M818" s="65">
        <v>26</v>
      </c>
    </row>
    <row r="819" spans="12:13">
      <c r="L819" s="23" t="s">
        <v>3743</v>
      </c>
      <c r="M819" s="65">
        <v>27</v>
      </c>
    </row>
    <row r="820" spans="12:13">
      <c r="L820" s="23" t="s">
        <v>3744</v>
      </c>
      <c r="M820" s="65">
        <v>28</v>
      </c>
    </row>
    <row r="821" spans="12:13">
      <c r="L821" s="23" t="s">
        <v>3745</v>
      </c>
      <c r="M821" s="65">
        <v>29</v>
      </c>
    </row>
    <row r="822" spans="12:13">
      <c r="L822" s="23" t="s">
        <v>3746</v>
      </c>
      <c r="M822" s="65">
        <v>30</v>
      </c>
    </row>
    <row r="823" spans="12:13">
      <c r="L823" s="23" t="s">
        <v>3747</v>
      </c>
      <c r="M823" s="65">
        <v>31</v>
      </c>
    </row>
    <row r="824" spans="12:13">
      <c r="L824" s="23" t="s">
        <v>3748</v>
      </c>
      <c r="M824" s="65">
        <v>32</v>
      </c>
    </row>
    <row r="825" spans="12:13">
      <c r="L825" s="23" t="s">
        <v>3749</v>
      </c>
      <c r="M825" s="65">
        <v>33</v>
      </c>
    </row>
    <row r="826" spans="12:13">
      <c r="L826" s="23" t="s">
        <v>3750</v>
      </c>
      <c r="M826" s="65">
        <v>34</v>
      </c>
    </row>
    <row r="827" spans="12:13">
      <c r="L827" s="23" t="s">
        <v>3751</v>
      </c>
      <c r="M827" s="65">
        <v>35</v>
      </c>
    </row>
    <row r="828" spans="12:13">
      <c r="L828" s="23" t="s">
        <v>3752</v>
      </c>
      <c r="M828" s="65">
        <v>36</v>
      </c>
    </row>
    <row r="829" spans="12:13">
      <c r="L829" s="23" t="s">
        <v>3753</v>
      </c>
      <c r="M829" s="65">
        <v>37</v>
      </c>
    </row>
    <row r="830" spans="12:13">
      <c r="L830" s="23" t="s">
        <v>3754</v>
      </c>
      <c r="M830" s="65">
        <v>38</v>
      </c>
    </row>
    <row r="831" spans="12:13">
      <c r="L831" s="23" t="s">
        <v>3755</v>
      </c>
      <c r="M831" s="65">
        <v>39</v>
      </c>
    </row>
    <row r="832" spans="12:13">
      <c r="L832" s="23" t="s">
        <v>3756</v>
      </c>
      <c r="M832" s="65">
        <v>40</v>
      </c>
    </row>
    <row r="833" spans="12:13">
      <c r="L833" s="23" t="s">
        <v>3757</v>
      </c>
      <c r="M833" s="65">
        <v>41</v>
      </c>
    </row>
    <row r="834" spans="12:13">
      <c r="L834" s="23" t="s">
        <v>3758</v>
      </c>
      <c r="M834" s="65">
        <v>42</v>
      </c>
    </row>
    <row r="835" spans="12:13">
      <c r="L835" s="23" t="s">
        <v>3759</v>
      </c>
      <c r="M835" s="65">
        <v>43</v>
      </c>
    </row>
    <row r="836" spans="12:13">
      <c r="L836" s="23" t="s">
        <v>3760</v>
      </c>
      <c r="M836" s="65">
        <v>44</v>
      </c>
    </row>
    <row r="837" spans="12:13">
      <c r="L837" s="23" t="s">
        <v>3761</v>
      </c>
      <c r="M837" s="65">
        <v>45</v>
      </c>
    </row>
    <row r="838" spans="12:13">
      <c r="L838" s="23" t="s">
        <v>3762</v>
      </c>
      <c r="M838" s="65">
        <v>46</v>
      </c>
    </row>
    <row r="839" spans="12:13">
      <c r="L839" s="23" t="s">
        <v>3763</v>
      </c>
      <c r="M839" s="65">
        <v>47</v>
      </c>
    </row>
    <row r="840" spans="12:13">
      <c r="L840" s="23" t="s">
        <v>3764</v>
      </c>
      <c r="M840" s="65" t="s">
        <v>3765</v>
      </c>
    </row>
    <row r="841" spans="12:13">
      <c r="L841" s="23" t="s">
        <v>3766</v>
      </c>
      <c r="M841" s="65" t="s">
        <v>3767</v>
      </c>
    </row>
    <row r="842" spans="12:13">
      <c r="L842" s="23" t="s">
        <v>3768</v>
      </c>
      <c r="M842" s="65" t="s">
        <v>3769</v>
      </c>
    </row>
    <row r="843" spans="12:13">
      <c r="L843" s="23" t="s">
        <v>3770</v>
      </c>
      <c r="M843" s="65" t="s">
        <v>3771</v>
      </c>
    </row>
    <row r="844" spans="12:13">
      <c r="L844" s="23" t="s">
        <v>3772</v>
      </c>
      <c r="M844" s="65" t="s">
        <v>3773</v>
      </c>
    </row>
    <row r="845" spans="12:13">
      <c r="L845" s="23" t="s">
        <v>3774</v>
      </c>
      <c r="M845" s="65" t="s">
        <v>3775</v>
      </c>
    </row>
    <row r="846" spans="12:13">
      <c r="L846" s="23" t="s">
        <v>3776</v>
      </c>
      <c r="M846" s="65" t="s">
        <v>3777</v>
      </c>
    </row>
    <row r="847" spans="12:13">
      <c r="L847" s="23" t="s">
        <v>3778</v>
      </c>
      <c r="M847" s="65" t="s">
        <v>3779</v>
      </c>
    </row>
    <row r="848" spans="12:13">
      <c r="L848" s="23" t="s">
        <v>3780</v>
      </c>
      <c r="M848" s="65" t="s">
        <v>3781</v>
      </c>
    </row>
    <row r="849" spans="12:13">
      <c r="L849" s="23" t="s">
        <v>3782</v>
      </c>
      <c r="M849" s="65">
        <v>10</v>
      </c>
    </row>
    <row r="850" spans="12:13">
      <c r="L850" s="23" t="s">
        <v>3783</v>
      </c>
      <c r="M850" s="65">
        <v>11</v>
      </c>
    </row>
    <row r="851" spans="12:13">
      <c r="L851" s="23" t="s">
        <v>3784</v>
      </c>
      <c r="M851" s="65">
        <v>12</v>
      </c>
    </row>
    <row r="852" spans="12:13">
      <c r="L852" s="23" t="s">
        <v>3785</v>
      </c>
      <c r="M852" s="65">
        <v>13</v>
      </c>
    </row>
    <row r="853" spans="12:13">
      <c r="L853" s="23" t="s">
        <v>3786</v>
      </c>
      <c r="M853" s="65">
        <v>14</v>
      </c>
    </row>
    <row r="854" spans="12:13">
      <c r="L854" s="23" t="s">
        <v>3787</v>
      </c>
      <c r="M854" s="65">
        <v>15</v>
      </c>
    </row>
    <row r="855" spans="12:13">
      <c r="L855" s="23" t="s">
        <v>3788</v>
      </c>
      <c r="M855" s="65" t="s">
        <v>3789</v>
      </c>
    </row>
    <row r="856" spans="12:13">
      <c r="L856" s="23" t="s">
        <v>3790</v>
      </c>
      <c r="M856" s="65" t="s">
        <v>3791</v>
      </c>
    </row>
    <row r="857" spans="12:13">
      <c r="L857" s="23" t="s">
        <v>3792</v>
      </c>
      <c r="M857" s="65" t="s">
        <v>3793</v>
      </c>
    </row>
    <row r="858" spans="12:13">
      <c r="L858" s="23" t="s">
        <v>3794</v>
      </c>
      <c r="M858" s="65" t="s">
        <v>3795</v>
      </c>
    </row>
    <row r="859" spans="12:13">
      <c r="L859" s="23" t="s">
        <v>3796</v>
      </c>
      <c r="M859" s="65" t="s">
        <v>3797</v>
      </c>
    </row>
    <row r="860" spans="12:13">
      <c r="L860" s="23" t="s">
        <v>3798</v>
      </c>
      <c r="M860" s="65" t="s">
        <v>3799</v>
      </c>
    </row>
    <row r="861" spans="12:13">
      <c r="L861" s="23" t="s">
        <v>3800</v>
      </c>
      <c r="M861" s="65" t="s">
        <v>3801</v>
      </c>
    </row>
    <row r="862" spans="12:13">
      <c r="L862" s="23" t="s">
        <v>3802</v>
      </c>
      <c r="M862" s="65" t="s">
        <v>3803</v>
      </c>
    </row>
    <row r="863" spans="12:13">
      <c r="L863" s="23" t="s">
        <v>3804</v>
      </c>
      <c r="M863" s="65" t="s">
        <v>3805</v>
      </c>
    </row>
    <row r="864" spans="12:13">
      <c r="L864" s="23" t="s">
        <v>3806</v>
      </c>
      <c r="M864" s="65" t="s">
        <v>3807</v>
      </c>
    </row>
    <row r="865" spans="12:13">
      <c r="L865" s="23" t="s">
        <v>3808</v>
      </c>
      <c r="M865" s="65">
        <v>10</v>
      </c>
    </row>
    <row r="866" spans="12:13">
      <c r="L866" s="23" t="s">
        <v>3809</v>
      </c>
      <c r="M866" s="65">
        <v>11</v>
      </c>
    </row>
    <row r="867" spans="12:13">
      <c r="L867" s="23" t="s">
        <v>3810</v>
      </c>
      <c r="M867" s="65">
        <v>12</v>
      </c>
    </row>
    <row r="868" spans="12:13">
      <c r="L868" s="23" t="s">
        <v>3811</v>
      </c>
      <c r="M868" s="65" t="s">
        <v>3812</v>
      </c>
    </row>
    <row r="869" spans="12:13">
      <c r="L869" s="23" t="s">
        <v>3813</v>
      </c>
      <c r="M869" s="65" t="s">
        <v>3814</v>
      </c>
    </row>
    <row r="870" spans="12:13">
      <c r="L870" s="23" t="s">
        <v>3815</v>
      </c>
      <c r="M870" s="65" t="s">
        <v>3816</v>
      </c>
    </row>
    <row r="871" spans="12:13">
      <c r="L871" s="23" t="s">
        <v>3817</v>
      </c>
      <c r="M871" s="65" t="s">
        <v>3818</v>
      </c>
    </row>
    <row r="872" spans="12:13">
      <c r="L872" s="23" t="s">
        <v>3819</v>
      </c>
      <c r="M872" s="65" t="s">
        <v>3820</v>
      </c>
    </row>
    <row r="873" spans="12:13">
      <c r="L873" s="23" t="s">
        <v>3821</v>
      </c>
      <c r="M873" s="65" t="s">
        <v>3822</v>
      </c>
    </row>
    <row r="874" spans="12:13">
      <c r="L874" s="23" t="s">
        <v>3823</v>
      </c>
      <c r="M874" s="65" t="s">
        <v>3824</v>
      </c>
    </row>
    <row r="875" spans="12:13">
      <c r="L875" s="23" t="s">
        <v>3825</v>
      </c>
      <c r="M875" s="65" t="s">
        <v>3826</v>
      </c>
    </row>
    <row r="876" spans="12:13">
      <c r="L876" s="23" t="s">
        <v>3827</v>
      </c>
      <c r="M876" s="65" t="s">
        <v>3828</v>
      </c>
    </row>
    <row r="877" spans="12:13">
      <c r="L877" s="23" t="s">
        <v>3829</v>
      </c>
      <c r="M877" s="65" t="s">
        <v>3830</v>
      </c>
    </row>
    <row r="878" spans="12:13">
      <c r="L878" s="23" t="s">
        <v>3831</v>
      </c>
      <c r="M878" s="65" t="s">
        <v>3832</v>
      </c>
    </row>
    <row r="879" spans="12:13">
      <c r="L879" s="23" t="s">
        <v>3833</v>
      </c>
      <c r="M879" s="65" t="s">
        <v>3834</v>
      </c>
    </row>
    <row r="880" spans="12:13">
      <c r="L880" s="23" t="s">
        <v>3835</v>
      </c>
      <c r="M880" s="65" t="s">
        <v>3836</v>
      </c>
    </row>
    <row r="881" spans="12:13">
      <c r="L881" s="23" t="s">
        <v>3837</v>
      </c>
      <c r="M881" s="65" t="s">
        <v>3838</v>
      </c>
    </row>
    <row r="882" spans="12:13">
      <c r="L882" s="23" t="s">
        <v>3839</v>
      </c>
      <c r="M882" s="65" t="s">
        <v>3840</v>
      </c>
    </row>
    <row r="883" spans="12:13">
      <c r="L883" s="23" t="s">
        <v>3841</v>
      </c>
      <c r="M883" s="65" t="s">
        <v>3842</v>
      </c>
    </row>
    <row r="884" spans="12:13">
      <c r="L884" s="23" t="s">
        <v>3843</v>
      </c>
      <c r="M884" s="65" t="s">
        <v>3844</v>
      </c>
    </row>
    <row r="885" spans="12:13">
      <c r="L885" s="23" t="s">
        <v>3845</v>
      </c>
      <c r="M885" s="65" t="s">
        <v>3846</v>
      </c>
    </row>
    <row r="886" spans="12:13">
      <c r="L886" s="23" t="s">
        <v>3847</v>
      </c>
      <c r="M886" s="65" t="s">
        <v>3848</v>
      </c>
    </row>
    <row r="887" spans="12:13">
      <c r="L887" s="23" t="s">
        <v>3849</v>
      </c>
      <c r="M887" s="65" t="s">
        <v>3850</v>
      </c>
    </row>
    <row r="888" spans="12:13">
      <c r="L888" s="23" t="s">
        <v>3851</v>
      </c>
      <c r="M888" s="65" t="s">
        <v>3852</v>
      </c>
    </row>
    <row r="889" spans="12:13">
      <c r="L889" s="23" t="s">
        <v>3853</v>
      </c>
      <c r="M889" s="65" t="s">
        <v>3854</v>
      </c>
    </row>
    <row r="890" spans="12:13">
      <c r="L890" s="23" t="s">
        <v>3855</v>
      </c>
      <c r="M890" s="65" t="s">
        <v>3856</v>
      </c>
    </row>
    <row r="891" spans="12:13">
      <c r="L891" s="23" t="s">
        <v>3857</v>
      </c>
      <c r="M891" s="65" t="s">
        <v>3858</v>
      </c>
    </row>
    <row r="892" spans="12:13">
      <c r="L892" s="23" t="s">
        <v>3859</v>
      </c>
      <c r="M892" s="65" t="s">
        <v>3860</v>
      </c>
    </row>
    <row r="893" spans="12:13">
      <c r="L893" s="23" t="s">
        <v>3861</v>
      </c>
      <c r="M893" s="65" t="s">
        <v>3862</v>
      </c>
    </row>
    <row r="894" spans="12:13">
      <c r="L894" s="23" t="s">
        <v>3863</v>
      </c>
      <c r="M894" s="65" t="s">
        <v>3864</v>
      </c>
    </row>
    <row r="895" spans="12:13">
      <c r="L895" s="23" t="s">
        <v>3865</v>
      </c>
      <c r="M895" s="65" t="s">
        <v>3866</v>
      </c>
    </row>
    <row r="896" spans="12:13">
      <c r="L896" s="23" t="s">
        <v>3867</v>
      </c>
      <c r="M896" s="65" t="s">
        <v>3868</v>
      </c>
    </row>
    <row r="897" spans="12:13">
      <c r="L897" s="23" t="s">
        <v>3869</v>
      </c>
      <c r="M897" s="65" t="s">
        <v>3870</v>
      </c>
    </row>
    <row r="898" spans="12:13">
      <c r="L898" s="23" t="s">
        <v>3871</v>
      </c>
      <c r="M898" s="65" t="s">
        <v>3872</v>
      </c>
    </row>
    <row r="899" spans="12:13">
      <c r="L899" s="23" t="s">
        <v>3873</v>
      </c>
      <c r="M899" s="65" t="s">
        <v>3874</v>
      </c>
    </row>
    <row r="900" spans="12:13">
      <c r="L900" s="23"/>
      <c r="M900" s="65" t="s">
        <v>3875</v>
      </c>
    </row>
    <row r="901" spans="12:13">
      <c r="L901" s="23"/>
      <c r="M901" s="65" t="s">
        <v>3876</v>
      </c>
    </row>
    <row r="902" spans="12:13">
      <c r="L902" s="23"/>
      <c r="M902" s="65" t="s">
        <v>3877</v>
      </c>
    </row>
    <row r="903" spans="12:13">
      <c r="L903" s="23"/>
      <c r="M903" s="65" t="s">
        <v>3878</v>
      </c>
    </row>
    <row r="904" spans="12:13">
      <c r="L904" s="23"/>
      <c r="M904" s="65" t="s">
        <v>3879</v>
      </c>
    </row>
    <row r="905" spans="12:13">
      <c r="L905" s="23"/>
      <c r="M905" s="65" t="s">
        <v>3880</v>
      </c>
    </row>
    <row r="906" spans="12:13">
      <c r="L906" s="23"/>
      <c r="M906" s="65" t="s">
        <v>3881</v>
      </c>
    </row>
    <row r="907" spans="12:13">
      <c r="L907" s="23"/>
      <c r="M907" s="65" t="s">
        <v>3882</v>
      </c>
    </row>
    <row r="908" spans="12:13">
      <c r="L908" s="23"/>
      <c r="M908" s="65" t="s">
        <v>3883</v>
      </c>
    </row>
    <row r="909" spans="12:13">
      <c r="L909" s="23"/>
      <c r="M909" s="65" t="s">
        <v>3884</v>
      </c>
    </row>
    <row r="910" spans="12:13">
      <c r="L910" s="23"/>
      <c r="M910" s="65" t="s">
        <v>3885</v>
      </c>
    </row>
    <row r="911" spans="12:13">
      <c r="L911" s="23"/>
      <c r="M911" s="65" t="s">
        <v>3886</v>
      </c>
    </row>
    <row r="912" spans="12:13">
      <c r="L912" s="23"/>
      <c r="M912" s="65" t="s">
        <v>3887</v>
      </c>
    </row>
    <row r="913" spans="12:13">
      <c r="L913" s="23"/>
      <c r="M913" s="65" t="s">
        <v>3888</v>
      </c>
    </row>
    <row r="914" spans="12:13">
      <c r="L914" s="23"/>
      <c r="M914" s="65" t="s">
        <v>3889</v>
      </c>
    </row>
    <row r="915" spans="12:13">
      <c r="L915" s="23" t="s">
        <v>3890</v>
      </c>
      <c r="M915" s="65" t="s">
        <v>3891</v>
      </c>
    </row>
    <row r="916" spans="12:13">
      <c r="L916" s="23" t="s">
        <v>3892</v>
      </c>
      <c r="M916" s="65" t="s">
        <v>3893</v>
      </c>
    </row>
    <row r="917" spans="12:13">
      <c r="L917" s="23" t="s">
        <v>3894</v>
      </c>
      <c r="M917" s="65" t="s">
        <v>3895</v>
      </c>
    </row>
    <row r="918" spans="12:13">
      <c r="L918" s="23" t="s">
        <v>3896</v>
      </c>
      <c r="M918" s="65" t="s">
        <v>3897</v>
      </c>
    </row>
    <row r="919" spans="12:13">
      <c r="L919" s="23" t="s">
        <v>3898</v>
      </c>
      <c r="M919" s="65" t="s">
        <v>3899</v>
      </c>
    </row>
    <row r="920" spans="12:13">
      <c r="L920" s="23" t="s">
        <v>3900</v>
      </c>
      <c r="M920" s="65" t="s">
        <v>3901</v>
      </c>
    </row>
    <row r="921" spans="12:13">
      <c r="L921" s="23" t="s">
        <v>3902</v>
      </c>
      <c r="M921" s="65" t="s">
        <v>3903</v>
      </c>
    </row>
    <row r="922" spans="12:13">
      <c r="L922" s="23" t="s">
        <v>3904</v>
      </c>
      <c r="M922" s="65" t="s">
        <v>3905</v>
      </c>
    </row>
    <row r="923" spans="12:13">
      <c r="L923" s="23" t="s">
        <v>3906</v>
      </c>
      <c r="M923" s="65" t="s">
        <v>3907</v>
      </c>
    </row>
    <row r="924" spans="12:13">
      <c r="L924" s="23" t="s">
        <v>3908</v>
      </c>
      <c r="M924" s="65">
        <v>10</v>
      </c>
    </row>
    <row r="925" spans="12:13">
      <c r="L925" s="23" t="s">
        <v>3909</v>
      </c>
      <c r="M925" s="65">
        <v>11</v>
      </c>
    </row>
    <row r="926" spans="12:13">
      <c r="L926" s="23" t="s">
        <v>3910</v>
      </c>
      <c r="M926" s="65">
        <v>12</v>
      </c>
    </row>
    <row r="927" spans="12:13">
      <c r="L927" s="23" t="s">
        <v>3911</v>
      </c>
      <c r="M927" s="65" t="s">
        <v>3912</v>
      </c>
    </row>
    <row r="928" spans="12:13">
      <c r="L928" s="23" t="s">
        <v>3913</v>
      </c>
      <c r="M928" s="65" t="s">
        <v>3914</v>
      </c>
    </row>
    <row r="929" spans="12:13">
      <c r="L929" s="23" t="s">
        <v>3915</v>
      </c>
      <c r="M929" s="65" t="s">
        <v>3916</v>
      </c>
    </row>
    <row r="930" spans="12:13">
      <c r="L930" s="23" t="s">
        <v>3917</v>
      </c>
      <c r="M930" s="65" t="s">
        <v>3918</v>
      </c>
    </row>
    <row r="931" spans="12:13">
      <c r="L931" s="23" t="s">
        <v>3919</v>
      </c>
      <c r="M931" s="65" t="s">
        <v>3920</v>
      </c>
    </row>
    <row r="932" spans="12:13">
      <c r="L932" s="23" t="s">
        <v>3921</v>
      </c>
      <c r="M932" s="65" t="s">
        <v>3922</v>
      </c>
    </row>
    <row r="933" spans="12:13">
      <c r="L933" s="23" t="s">
        <v>3923</v>
      </c>
      <c r="M933" s="65" t="s">
        <v>3924</v>
      </c>
    </row>
    <row r="934" spans="12:13">
      <c r="L934" s="23" t="s">
        <v>3925</v>
      </c>
      <c r="M934" s="65" t="s">
        <v>3926</v>
      </c>
    </row>
    <row r="935" spans="12:13">
      <c r="L935" s="23" t="s">
        <v>3927</v>
      </c>
      <c r="M935" s="65" t="s">
        <v>3928</v>
      </c>
    </row>
    <row r="936" spans="12:13">
      <c r="L936" s="23" t="s">
        <v>3929</v>
      </c>
      <c r="M936" s="65">
        <v>10</v>
      </c>
    </row>
    <row r="937" spans="12:13">
      <c r="L937" s="23" t="s">
        <v>3930</v>
      </c>
      <c r="M937" s="65">
        <v>11</v>
      </c>
    </row>
    <row r="938" spans="12:13">
      <c r="L938" s="23" t="s">
        <v>3931</v>
      </c>
      <c r="M938" s="65">
        <v>12</v>
      </c>
    </row>
    <row r="939" spans="12:13">
      <c r="L939" s="23" t="s">
        <v>3932</v>
      </c>
      <c r="M939" s="65">
        <v>14</v>
      </c>
    </row>
    <row r="940" spans="12:13">
      <c r="L940" s="23" t="s">
        <v>3933</v>
      </c>
      <c r="M940" s="65">
        <v>15</v>
      </c>
    </row>
    <row r="941" spans="12:13">
      <c r="L941" s="23" t="s">
        <v>3934</v>
      </c>
      <c r="M941" s="65">
        <v>16</v>
      </c>
    </row>
    <row r="942" spans="12:13">
      <c r="L942" s="23" t="s">
        <v>3935</v>
      </c>
      <c r="M942" s="65">
        <v>17</v>
      </c>
    </row>
    <row r="943" spans="12:13">
      <c r="L943" s="23" t="s">
        <v>3936</v>
      </c>
      <c r="M943" s="65">
        <v>18</v>
      </c>
    </row>
    <row r="944" spans="12:13">
      <c r="L944" s="23" t="s">
        <v>3937</v>
      </c>
      <c r="M944" s="65">
        <v>19</v>
      </c>
    </row>
    <row r="945" spans="12:13">
      <c r="L945" s="23" t="s">
        <v>3938</v>
      </c>
      <c r="M945" s="65">
        <v>20</v>
      </c>
    </row>
    <row r="946" spans="12:13">
      <c r="L946" s="23" t="s">
        <v>3939</v>
      </c>
      <c r="M946" s="65" t="s">
        <v>3940</v>
      </c>
    </row>
    <row r="947" spans="12:13">
      <c r="L947" s="23" t="s">
        <v>3941</v>
      </c>
      <c r="M947" s="65" t="s">
        <v>3942</v>
      </c>
    </row>
    <row r="948" spans="12:13">
      <c r="L948" s="23" t="s">
        <v>3943</v>
      </c>
      <c r="M948" s="65" t="s">
        <v>3944</v>
      </c>
    </row>
    <row r="949" spans="12:13">
      <c r="L949" s="23" t="s">
        <v>3945</v>
      </c>
      <c r="M949" s="65" t="s">
        <v>3946</v>
      </c>
    </row>
    <row r="950" spans="12:13">
      <c r="L950" s="23" t="s">
        <v>3947</v>
      </c>
      <c r="M950" s="65" t="s">
        <v>3948</v>
      </c>
    </row>
    <row r="951" spans="12:13">
      <c r="L951" s="23" t="s">
        <v>3949</v>
      </c>
      <c r="M951" s="65" t="s">
        <v>3950</v>
      </c>
    </row>
    <row r="952" spans="12:13">
      <c r="L952" s="23" t="s">
        <v>3951</v>
      </c>
      <c r="M952" s="65" t="s">
        <v>3952</v>
      </c>
    </row>
    <row r="953" spans="12:13">
      <c r="L953" s="23" t="s">
        <v>3953</v>
      </c>
      <c r="M953" s="65" t="s">
        <v>3954</v>
      </c>
    </row>
    <row r="954" spans="12:13">
      <c r="L954" s="23" t="s">
        <v>3955</v>
      </c>
      <c r="M954" s="65" t="s">
        <v>3956</v>
      </c>
    </row>
    <row r="955" spans="12:13">
      <c r="L955" s="23" t="s">
        <v>3957</v>
      </c>
      <c r="M955" s="65" t="s">
        <v>3958</v>
      </c>
    </row>
    <row r="956" spans="12:13">
      <c r="L956" s="23" t="s">
        <v>3959</v>
      </c>
      <c r="M956" s="65" t="s">
        <v>3960</v>
      </c>
    </row>
    <row r="957" spans="12:13">
      <c r="L957" s="23" t="s">
        <v>3961</v>
      </c>
      <c r="M957" s="65" t="s">
        <v>3962</v>
      </c>
    </row>
    <row r="958" spans="12:13">
      <c r="L958" s="23" t="s">
        <v>3963</v>
      </c>
      <c r="M958" s="65" t="s">
        <v>3964</v>
      </c>
    </row>
    <row r="959" spans="12:13">
      <c r="L959" s="23" t="s">
        <v>3965</v>
      </c>
      <c r="M959" s="65" t="s">
        <v>3966</v>
      </c>
    </row>
    <row r="960" spans="12:13">
      <c r="L960" s="23" t="s">
        <v>3967</v>
      </c>
      <c r="M960" s="65" t="s">
        <v>3968</v>
      </c>
    </row>
    <row r="961" spans="12:13">
      <c r="L961" s="23" t="s">
        <v>3969</v>
      </c>
      <c r="M961" s="65" t="s">
        <v>3970</v>
      </c>
    </row>
    <row r="962" spans="12:13">
      <c r="L962" s="23" t="s">
        <v>3971</v>
      </c>
      <c r="M962" s="65" t="s">
        <v>3972</v>
      </c>
    </row>
    <row r="963" spans="12:13">
      <c r="L963" s="23" t="s">
        <v>3973</v>
      </c>
      <c r="M963" s="65" t="s">
        <v>3974</v>
      </c>
    </row>
    <row r="964" spans="12:13">
      <c r="L964" s="23" t="s">
        <v>3975</v>
      </c>
      <c r="M964" s="65" t="s">
        <v>3976</v>
      </c>
    </row>
    <row r="965" spans="12:13">
      <c r="L965" s="23" t="s">
        <v>3977</v>
      </c>
      <c r="M965" s="65" t="s">
        <v>3978</v>
      </c>
    </row>
    <row r="966" spans="12:13">
      <c r="L966" s="23" t="s">
        <v>3979</v>
      </c>
      <c r="M966" s="65" t="s">
        <v>3980</v>
      </c>
    </row>
    <row r="967" spans="12:13">
      <c r="L967" s="23" t="s">
        <v>3981</v>
      </c>
      <c r="M967" s="65">
        <v>10</v>
      </c>
    </row>
    <row r="968" spans="12:13">
      <c r="L968" s="23" t="s">
        <v>3982</v>
      </c>
      <c r="M968" s="65">
        <v>11</v>
      </c>
    </row>
    <row r="969" spans="12:13">
      <c r="L969" s="23" t="s">
        <v>3983</v>
      </c>
      <c r="M969" s="65">
        <v>12</v>
      </c>
    </row>
    <row r="970" spans="12:13">
      <c r="L970" s="23" t="s">
        <v>3984</v>
      </c>
      <c r="M970" s="65">
        <v>13</v>
      </c>
    </row>
    <row r="971" spans="12:13">
      <c r="L971" s="23" t="s">
        <v>3985</v>
      </c>
      <c r="M971" s="65">
        <v>14</v>
      </c>
    </row>
    <row r="972" spans="12:13">
      <c r="L972" s="23" t="s">
        <v>3986</v>
      </c>
      <c r="M972" s="65">
        <v>15</v>
      </c>
    </row>
    <row r="973" spans="12:13">
      <c r="L973" s="23" t="s">
        <v>3987</v>
      </c>
      <c r="M973" s="65">
        <v>16</v>
      </c>
    </row>
    <row r="974" spans="12:13">
      <c r="L974" s="23" t="s">
        <v>3988</v>
      </c>
      <c r="M974" s="65">
        <v>17</v>
      </c>
    </row>
    <row r="975" spans="12:13">
      <c r="L975" s="23" t="s">
        <v>3989</v>
      </c>
      <c r="M975" s="65">
        <v>18</v>
      </c>
    </row>
    <row r="976" spans="12:13">
      <c r="L976" s="23" t="s">
        <v>3990</v>
      </c>
      <c r="M976" s="65">
        <v>19</v>
      </c>
    </row>
    <row r="977" spans="12:13">
      <c r="L977" s="23" t="s">
        <v>3991</v>
      </c>
      <c r="M977" s="65">
        <v>20</v>
      </c>
    </row>
    <row r="978" spans="12:13">
      <c r="L978" s="23" t="s">
        <v>3992</v>
      </c>
      <c r="M978" s="65">
        <v>21</v>
      </c>
    </row>
    <row r="979" spans="12:13">
      <c r="L979" s="23" t="s">
        <v>3993</v>
      </c>
      <c r="M979" s="65">
        <v>22</v>
      </c>
    </row>
    <row r="980" spans="12:13">
      <c r="L980" s="23" t="s">
        <v>3994</v>
      </c>
      <c r="M980" s="65">
        <v>23</v>
      </c>
    </row>
    <row r="981" spans="12:13">
      <c r="L981" s="23" t="s">
        <v>3995</v>
      </c>
      <c r="M981" s="65">
        <v>24</v>
      </c>
    </row>
    <row r="982" spans="12:13">
      <c r="L982" s="23" t="s">
        <v>3996</v>
      </c>
      <c r="M982" s="65" t="s">
        <v>3997</v>
      </c>
    </row>
    <row r="983" spans="12:13">
      <c r="L983" s="23" t="s">
        <v>3998</v>
      </c>
      <c r="M983" s="65" t="s">
        <v>3999</v>
      </c>
    </row>
    <row r="984" spans="12:13">
      <c r="L984" s="23" t="s">
        <v>4000</v>
      </c>
      <c r="M984" s="65" t="s">
        <v>4001</v>
      </c>
    </row>
    <row r="985" spans="12:13">
      <c r="L985" s="23" t="s">
        <v>4002</v>
      </c>
      <c r="M985" s="65" t="s">
        <v>4003</v>
      </c>
    </row>
    <row r="986" spans="12:13">
      <c r="L986" s="23" t="s">
        <v>4004</v>
      </c>
      <c r="M986" s="65" t="s">
        <v>4005</v>
      </c>
    </row>
    <row r="987" spans="12:13">
      <c r="L987" s="23" t="s">
        <v>4006</v>
      </c>
      <c r="M987" s="65" t="s">
        <v>4007</v>
      </c>
    </row>
    <row r="988" spans="12:13">
      <c r="L988" s="23" t="s">
        <v>4008</v>
      </c>
      <c r="M988" s="65" t="s">
        <v>4009</v>
      </c>
    </row>
    <row r="989" spans="12:13">
      <c r="L989" s="23" t="s">
        <v>4010</v>
      </c>
      <c r="M989" s="65" t="s">
        <v>4011</v>
      </c>
    </row>
    <row r="990" spans="12:13">
      <c r="L990" s="23" t="s">
        <v>4012</v>
      </c>
      <c r="M990" s="65" t="s">
        <v>4013</v>
      </c>
    </row>
    <row r="991" spans="12:13">
      <c r="L991" s="23" t="s">
        <v>4014</v>
      </c>
      <c r="M991" s="65">
        <v>10</v>
      </c>
    </row>
    <row r="992" spans="12:13">
      <c r="L992" s="23" t="s">
        <v>4015</v>
      </c>
      <c r="M992" s="65">
        <v>11</v>
      </c>
    </row>
    <row r="993" spans="12:13">
      <c r="L993" s="23" t="s">
        <v>4016</v>
      </c>
      <c r="M993" s="65">
        <v>12</v>
      </c>
    </row>
    <row r="994" spans="12:13">
      <c r="L994" s="23" t="s">
        <v>4017</v>
      </c>
      <c r="M994" s="65" t="s">
        <v>4018</v>
      </c>
    </row>
    <row r="995" spans="12:13">
      <c r="L995" s="23" t="s">
        <v>4019</v>
      </c>
      <c r="M995" s="65" t="s">
        <v>4020</v>
      </c>
    </row>
    <row r="996" spans="12:13">
      <c r="L996" s="23" t="s">
        <v>4021</v>
      </c>
      <c r="M996" s="65" t="s">
        <v>4022</v>
      </c>
    </row>
    <row r="997" spans="12:13">
      <c r="L997" s="23" t="s">
        <v>4023</v>
      </c>
      <c r="M997" s="65" t="s">
        <v>4024</v>
      </c>
    </row>
    <row r="998" spans="12:13">
      <c r="L998" s="23" t="s">
        <v>4025</v>
      </c>
      <c r="M998" s="65" t="s">
        <v>4026</v>
      </c>
    </row>
    <row r="999" spans="12:13">
      <c r="L999" s="23" t="s">
        <v>4027</v>
      </c>
      <c r="M999" s="65" t="s">
        <v>4028</v>
      </c>
    </row>
    <row r="1000" spans="12:13">
      <c r="L1000" s="23" t="s">
        <v>4029</v>
      </c>
      <c r="M1000" s="65" t="s">
        <v>4030</v>
      </c>
    </row>
    <row r="1001" spans="12:13">
      <c r="L1001" s="23" t="s">
        <v>4031</v>
      </c>
      <c r="M1001" s="65" t="s">
        <v>4032</v>
      </c>
    </row>
    <row r="1002" spans="12:13">
      <c r="L1002" s="23" t="s">
        <v>4033</v>
      </c>
      <c r="M1002" s="65" t="s">
        <v>4034</v>
      </c>
    </row>
    <row r="1003" spans="12:13">
      <c r="L1003" s="23" t="s">
        <v>4035</v>
      </c>
      <c r="M1003" s="65" t="s">
        <v>4036</v>
      </c>
    </row>
    <row r="1004" spans="12:13">
      <c r="L1004" s="23" t="s">
        <v>4037</v>
      </c>
      <c r="M1004" s="65" t="s">
        <v>4038</v>
      </c>
    </row>
    <row r="1005" spans="12:13">
      <c r="L1005" s="23" t="s">
        <v>4039</v>
      </c>
      <c r="M1005" s="65" t="s">
        <v>4040</v>
      </c>
    </row>
    <row r="1006" spans="12:13">
      <c r="L1006" s="23" t="s">
        <v>4041</v>
      </c>
      <c r="M1006" s="65" t="s">
        <v>4042</v>
      </c>
    </row>
    <row r="1007" spans="12:13">
      <c r="L1007" s="23" t="s">
        <v>4043</v>
      </c>
      <c r="M1007" s="65" t="s">
        <v>4044</v>
      </c>
    </row>
    <row r="1008" spans="12:13">
      <c r="L1008" s="23" t="s">
        <v>4045</v>
      </c>
      <c r="M1008" s="65" t="s">
        <v>4046</v>
      </c>
    </row>
    <row r="1009" spans="12:13">
      <c r="L1009" s="23" t="s">
        <v>4047</v>
      </c>
      <c r="M1009" s="65" t="s">
        <v>4048</v>
      </c>
    </row>
    <row r="1010" spans="12:13">
      <c r="L1010" s="23" t="s">
        <v>4049</v>
      </c>
      <c r="M1010" s="65">
        <v>10</v>
      </c>
    </row>
    <row r="1011" spans="12:13">
      <c r="L1011" s="23" t="s">
        <v>4050</v>
      </c>
      <c r="M1011" s="65">
        <v>11</v>
      </c>
    </row>
    <row r="1012" spans="12:13">
      <c r="L1012" s="23" t="s">
        <v>4051</v>
      </c>
      <c r="M1012" s="65">
        <v>12</v>
      </c>
    </row>
    <row r="1013" spans="12:13">
      <c r="L1013" s="23" t="s">
        <v>4052</v>
      </c>
      <c r="M1013" s="65">
        <v>13</v>
      </c>
    </row>
    <row r="1014" spans="12:13">
      <c r="L1014" s="23" t="s">
        <v>4053</v>
      </c>
      <c r="M1014" s="65">
        <v>14</v>
      </c>
    </row>
    <row r="1015" spans="12:13">
      <c r="L1015" s="23" t="s">
        <v>4054</v>
      </c>
      <c r="M1015" s="65">
        <v>15</v>
      </c>
    </row>
    <row r="1016" spans="12:13">
      <c r="L1016" s="23" t="s">
        <v>4055</v>
      </c>
      <c r="M1016" s="65">
        <v>16</v>
      </c>
    </row>
    <row r="1017" spans="12:13">
      <c r="L1017" s="23" t="s">
        <v>4056</v>
      </c>
      <c r="M1017" s="65">
        <v>17</v>
      </c>
    </row>
    <row r="1018" spans="12:13">
      <c r="L1018" s="23" t="s">
        <v>4057</v>
      </c>
      <c r="M1018" s="65">
        <v>20</v>
      </c>
    </row>
    <row r="1019" spans="12:13">
      <c r="L1019" s="23" t="s">
        <v>4058</v>
      </c>
      <c r="M1019" s="65">
        <v>21</v>
      </c>
    </row>
    <row r="1020" spans="12:13">
      <c r="L1020" s="23" t="s">
        <v>4059</v>
      </c>
      <c r="M1020" s="65">
        <v>22</v>
      </c>
    </row>
    <row r="1021" spans="12:13">
      <c r="L1021" s="23" t="s">
        <v>4060</v>
      </c>
      <c r="M1021" s="65">
        <v>23</v>
      </c>
    </row>
    <row r="1022" spans="12:13">
      <c r="L1022" s="23" t="s">
        <v>4061</v>
      </c>
      <c r="M1022" s="65">
        <v>24</v>
      </c>
    </row>
    <row r="1023" spans="12:13">
      <c r="L1023" s="23" t="s">
        <v>4062</v>
      </c>
      <c r="M1023" s="65">
        <v>25</v>
      </c>
    </row>
    <row r="1024" spans="12:13">
      <c r="L1024" s="23" t="s">
        <v>4063</v>
      </c>
      <c r="M1024" s="65">
        <v>26</v>
      </c>
    </row>
    <row r="1025" spans="12:13">
      <c r="L1025" s="23" t="s">
        <v>4064</v>
      </c>
      <c r="M1025" s="65">
        <v>27</v>
      </c>
    </row>
    <row r="1026" spans="12:13">
      <c r="L1026" s="23" t="s">
        <v>4065</v>
      </c>
      <c r="M1026" s="65">
        <v>28</v>
      </c>
    </row>
    <row r="1027" spans="12:13">
      <c r="L1027" s="23" t="s">
        <v>4066</v>
      </c>
      <c r="M1027" s="65">
        <v>29</v>
      </c>
    </row>
    <row r="1028" spans="12:13">
      <c r="L1028" s="23" t="s">
        <v>4067</v>
      </c>
      <c r="M1028" s="65">
        <v>30</v>
      </c>
    </row>
    <row r="1029" spans="12:13">
      <c r="L1029" s="23" t="s">
        <v>4068</v>
      </c>
      <c r="M1029" s="65">
        <v>31</v>
      </c>
    </row>
    <row r="1030" spans="12:13">
      <c r="L1030" s="23" t="s">
        <v>4069</v>
      </c>
      <c r="M1030" s="65">
        <v>32</v>
      </c>
    </row>
    <row r="1031" spans="12:13">
      <c r="L1031" s="23" t="s">
        <v>4070</v>
      </c>
      <c r="M1031" s="65">
        <v>33</v>
      </c>
    </row>
    <row r="1032" spans="12:13">
      <c r="L1032" s="23" t="s">
        <v>4071</v>
      </c>
      <c r="M1032" s="65">
        <v>34</v>
      </c>
    </row>
    <row r="1033" spans="12:13">
      <c r="L1033" s="23" t="s">
        <v>4072</v>
      </c>
      <c r="M1033" s="65">
        <v>40</v>
      </c>
    </row>
    <row r="1034" spans="12:13">
      <c r="L1034" s="23" t="s">
        <v>4073</v>
      </c>
      <c r="M1034" s="65">
        <v>41</v>
      </c>
    </row>
    <row r="1035" spans="12:13">
      <c r="L1035" s="23" t="s">
        <v>4074</v>
      </c>
      <c r="M1035" s="65">
        <v>42</v>
      </c>
    </row>
    <row r="1036" spans="12:13">
      <c r="L1036" s="23" t="s">
        <v>4075</v>
      </c>
      <c r="M1036" s="65">
        <v>43</v>
      </c>
    </row>
    <row r="1037" spans="12:13">
      <c r="L1037" s="23" t="s">
        <v>4076</v>
      </c>
      <c r="M1037" s="65">
        <v>50</v>
      </c>
    </row>
    <row r="1038" spans="12:13">
      <c r="L1038" s="23" t="s">
        <v>4077</v>
      </c>
      <c r="M1038" s="65">
        <v>60</v>
      </c>
    </row>
    <row r="1039" spans="12:13">
      <c r="L1039" s="23" t="s">
        <v>4078</v>
      </c>
      <c r="M1039" s="65">
        <v>70</v>
      </c>
    </row>
    <row r="1040" spans="12:13">
      <c r="L1040" s="23" t="s">
        <v>4079</v>
      </c>
      <c r="M1040" s="65" t="s">
        <v>4080</v>
      </c>
    </row>
    <row r="1041" spans="12:13">
      <c r="L1041" s="23" t="s">
        <v>4081</v>
      </c>
      <c r="M1041" s="65" t="s">
        <v>4082</v>
      </c>
    </row>
    <row r="1042" spans="12:13">
      <c r="L1042" s="23" t="s">
        <v>4083</v>
      </c>
      <c r="M1042" s="65" t="s">
        <v>4084</v>
      </c>
    </row>
    <row r="1043" spans="12:13">
      <c r="L1043" s="23" t="s">
        <v>4085</v>
      </c>
      <c r="M1043" s="65" t="s">
        <v>4086</v>
      </c>
    </row>
    <row r="1044" spans="12:13">
      <c r="L1044" s="23" t="s">
        <v>4087</v>
      </c>
      <c r="M1044" s="65" t="s">
        <v>4088</v>
      </c>
    </row>
    <row r="1045" spans="12:13">
      <c r="L1045" s="23" t="s">
        <v>4089</v>
      </c>
      <c r="M1045" s="65" t="s">
        <v>4090</v>
      </c>
    </row>
    <row r="1046" spans="12:13">
      <c r="L1046" s="23" t="s">
        <v>4091</v>
      </c>
      <c r="M1046" s="65" t="s">
        <v>4092</v>
      </c>
    </row>
    <row r="1047" spans="12:13">
      <c r="L1047" s="23" t="s">
        <v>4093</v>
      </c>
      <c r="M1047" s="65" t="s">
        <v>4094</v>
      </c>
    </row>
    <row r="1048" spans="12:13">
      <c r="L1048" s="23" t="s">
        <v>4095</v>
      </c>
      <c r="M1048" s="65" t="s">
        <v>4096</v>
      </c>
    </row>
    <row r="1049" spans="12:13">
      <c r="L1049" s="23" t="s">
        <v>4097</v>
      </c>
      <c r="M1049" s="65">
        <v>10</v>
      </c>
    </row>
    <row r="1050" spans="12:13">
      <c r="L1050" s="23" t="s">
        <v>4098</v>
      </c>
      <c r="M1050" s="65">
        <v>11</v>
      </c>
    </row>
    <row r="1051" spans="12:13">
      <c r="L1051" s="23" t="s">
        <v>4099</v>
      </c>
      <c r="M1051" s="65">
        <v>12</v>
      </c>
    </row>
    <row r="1052" spans="12:13">
      <c r="L1052" s="23" t="s">
        <v>4100</v>
      </c>
      <c r="M1052" s="65">
        <v>13</v>
      </c>
    </row>
    <row r="1053" spans="12:13">
      <c r="L1053" s="23" t="s">
        <v>4101</v>
      </c>
      <c r="M1053" s="65">
        <v>14</v>
      </c>
    </row>
    <row r="1054" spans="12:13">
      <c r="L1054" s="23" t="s">
        <v>4102</v>
      </c>
      <c r="M1054" s="65">
        <v>15</v>
      </c>
    </row>
    <row r="1055" spans="12:13">
      <c r="L1055" s="23" t="s">
        <v>4103</v>
      </c>
      <c r="M1055" s="65">
        <v>16</v>
      </c>
    </row>
    <row r="1056" spans="12:13">
      <c r="L1056" s="23" t="s">
        <v>4104</v>
      </c>
      <c r="M1056" s="65">
        <v>17</v>
      </c>
    </row>
    <row r="1057" spans="12:13">
      <c r="L1057" s="23" t="s">
        <v>4105</v>
      </c>
      <c r="M1057" s="65">
        <v>18</v>
      </c>
    </row>
    <row r="1058" spans="12:13">
      <c r="L1058" s="23" t="s">
        <v>4106</v>
      </c>
      <c r="M1058" s="65">
        <v>19</v>
      </c>
    </row>
    <row r="1059" spans="12:13">
      <c r="L1059" s="23" t="s">
        <v>4107</v>
      </c>
      <c r="M1059" s="65">
        <v>20</v>
      </c>
    </row>
    <row r="1060" spans="12:13">
      <c r="L1060" s="23" t="s">
        <v>4108</v>
      </c>
      <c r="M1060" s="65">
        <v>21</v>
      </c>
    </row>
    <row r="1061" spans="12:13">
      <c r="L1061" s="23" t="s">
        <v>4109</v>
      </c>
      <c r="M1061" s="65">
        <v>22</v>
      </c>
    </row>
    <row r="1062" spans="12:13">
      <c r="L1062" s="23" t="s">
        <v>4110</v>
      </c>
      <c r="M1062" s="65">
        <v>23</v>
      </c>
    </row>
    <row r="1063" spans="12:13">
      <c r="L1063" s="23" t="s">
        <v>4111</v>
      </c>
      <c r="M1063" s="65">
        <v>24</v>
      </c>
    </row>
    <row r="1064" spans="12:13">
      <c r="L1064" s="23" t="s">
        <v>4112</v>
      </c>
      <c r="M1064" s="65">
        <v>25</v>
      </c>
    </row>
    <row r="1065" spans="12:13">
      <c r="L1065" s="23" t="s">
        <v>4113</v>
      </c>
      <c r="M1065" s="65">
        <v>26</v>
      </c>
    </row>
    <row r="1066" spans="12:13">
      <c r="L1066" s="23" t="s">
        <v>4114</v>
      </c>
      <c r="M1066" s="65">
        <v>27</v>
      </c>
    </row>
    <row r="1067" spans="12:13">
      <c r="L1067" s="23" t="s">
        <v>4115</v>
      </c>
      <c r="M1067" s="65">
        <v>28</v>
      </c>
    </row>
    <row r="1068" spans="12:13">
      <c r="L1068" s="23" t="s">
        <v>4116</v>
      </c>
      <c r="M1068" s="65">
        <v>29</v>
      </c>
    </row>
    <row r="1069" spans="12:13">
      <c r="L1069" s="23" t="s">
        <v>4117</v>
      </c>
      <c r="M1069" s="65">
        <v>30</v>
      </c>
    </row>
    <row r="1070" spans="12:13">
      <c r="L1070" s="23" t="s">
        <v>4118</v>
      </c>
      <c r="M1070" s="65">
        <v>31</v>
      </c>
    </row>
    <row r="1071" spans="12:13">
      <c r="L1071" s="23" t="s">
        <v>4119</v>
      </c>
      <c r="M1071" s="65">
        <v>32</v>
      </c>
    </row>
    <row r="1072" spans="12:13">
      <c r="L1072" s="23" t="s">
        <v>4120</v>
      </c>
      <c r="M1072" s="65">
        <v>33</v>
      </c>
    </row>
    <row r="1073" spans="12:13">
      <c r="L1073" s="23" t="s">
        <v>4121</v>
      </c>
      <c r="M1073" s="65">
        <v>34</v>
      </c>
    </row>
    <row r="1074" spans="12:13">
      <c r="L1074" s="23" t="s">
        <v>4122</v>
      </c>
      <c r="M1074" s="65">
        <v>35</v>
      </c>
    </row>
    <row r="1075" spans="12:13">
      <c r="L1075" s="23" t="s">
        <v>4123</v>
      </c>
      <c r="M1075" s="65">
        <v>36</v>
      </c>
    </row>
    <row r="1076" spans="12:13">
      <c r="L1076" s="23" t="s">
        <v>4124</v>
      </c>
      <c r="M1076" s="65">
        <v>37</v>
      </c>
    </row>
    <row r="1077" spans="12:13">
      <c r="L1077" s="23" t="s">
        <v>4125</v>
      </c>
      <c r="M1077" s="65">
        <v>38</v>
      </c>
    </row>
    <row r="1078" spans="12:13">
      <c r="L1078" s="23" t="s">
        <v>4126</v>
      </c>
      <c r="M1078" s="65">
        <v>39</v>
      </c>
    </row>
    <row r="1079" spans="12:13">
      <c r="L1079" s="23" t="s">
        <v>4127</v>
      </c>
      <c r="M1079" s="65">
        <v>40</v>
      </c>
    </row>
    <row r="1080" spans="12:13">
      <c r="L1080" s="23" t="s">
        <v>4128</v>
      </c>
      <c r="M1080" s="65">
        <v>41</v>
      </c>
    </row>
    <row r="1081" spans="12:13">
      <c r="L1081" s="23" t="s">
        <v>4129</v>
      </c>
      <c r="M1081" s="65" t="s">
        <v>4130</v>
      </c>
    </row>
    <row r="1082" spans="12:13">
      <c r="L1082" s="23" t="s">
        <v>4131</v>
      </c>
      <c r="M1082" s="65" t="s">
        <v>4132</v>
      </c>
    </row>
    <row r="1083" spans="12:13">
      <c r="L1083" s="23" t="s">
        <v>4133</v>
      </c>
      <c r="M1083" s="65" t="s">
        <v>4134</v>
      </c>
    </row>
    <row r="1084" spans="12:13">
      <c r="L1084" s="23" t="s">
        <v>4135</v>
      </c>
      <c r="M1084" s="65" t="s">
        <v>4136</v>
      </c>
    </row>
    <row r="1085" spans="12:13">
      <c r="L1085" s="23" t="s">
        <v>4137</v>
      </c>
      <c r="M1085" s="65" t="s">
        <v>4138</v>
      </c>
    </row>
    <row r="1086" spans="12:13">
      <c r="L1086" s="23" t="s">
        <v>4139</v>
      </c>
      <c r="M1086" s="65" t="s">
        <v>4140</v>
      </c>
    </row>
    <row r="1087" spans="12:13">
      <c r="L1087" s="23" t="s">
        <v>4141</v>
      </c>
      <c r="M1087" s="65" t="s">
        <v>4142</v>
      </c>
    </row>
    <row r="1088" spans="12:13">
      <c r="L1088" s="23" t="s">
        <v>4143</v>
      </c>
      <c r="M1088" s="65" t="s">
        <v>4144</v>
      </c>
    </row>
    <row r="1089" spans="12:13">
      <c r="L1089" s="23" t="s">
        <v>4145</v>
      </c>
      <c r="M1089" s="65" t="s">
        <v>4146</v>
      </c>
    </row>
    <row r="1090" spans="12:13">
      <c r="L1090" s="23" t="s">
        <v>4147</v>
      </c>
      <c r="M1090" s="65">
        <v>10</v>
      </c>
    </row>
    <row r="1091" spans="12:13">
      <c r="L1091" s="23" t="s">
        <v>4148</v>
      </c>
      <c r="M1091" s="65">
        <v>11</v>
      </c>
    </row>
    <row r="1092" spans="12:13">
      <c r="L1092" s="23" t="s">
        <v>4149</v>
      </c>
      <c r="M1092" s="65">
        <v>12</v>
      </c>
    </row>
    <row r="1093" spans="12:13">
      <c r="L1093" s="23" t="s">
        <v>4150</v>
      </c>
      <c r="M1093" s="65">
        <v>13</v>
      </c>
    </row>
    <row r="1094" spans="12:13">
      <c r="L1094" s="23" t="s">
        <v>4151</v>
      </c>
      <c r="M1094" s="65">
        <v>14</v>
      </c>
    </row>
    <row r="1095" spans="12:13">
      <c r="L1095" s="23" t="s">
        <v>4152</v>
      </c>
      <c r="M1095" s="65">
        <v>15</v>
      </c>
    </row>
    <row r="1096" spans="12:13">
      <c r="L1096" s="23" t="s">
        <v>4153</v>
      </c>
      <c r="M1096" s="65">
        <v>16</v>
      </c>
    </row>
    <row r="1097" spans="12:13">
      <c r="L1097" s="23" t="s">
        <v>4154</v>
      </c>
      <c r="M1097" s="65">
        <v>17</v>
      </c>
    </row>
    <row r="1098" spans="12:13">
      <c r="L1098" s="23" t="s">
        <v>4155</v>
      </c>
      <c r="M1098" s="65">
        <v>18</v>
      </c>
    </row>
    <row r="1099" spans="12:13">
      <c r="L1099" s="23" t="s">
        <v>4156</v>
      </c>
      <c r="M1099" s="65">
        <v>19</v>
      </c>
    </row>
    <row r="1100" spans="12:13">
      <c r="L1100" s="23" t="s">
        <v>4157</v>
      </c>
      <c r="M1100" s="65">
        <v>20</v>
      </c>
    </row>
    <row r="1101" spans="12:13">
      <c r="L1101" s="23" t="s">
        <v>4158</v>
      </c>
      <c r="M1101" s="65">
        <v>21</v>
      </c>
    </row>
    <row r="1102" spans="12:13">
      <c r="L1102" s="23" t="s">
        <v>4159</v>
      </c>
      <c r="M1102" s="65">
        <v>22</v>
      </c>
    </row>
    <row r="1103" spans="12:13">
      <c r="L1103" s="23" t="s">
        <v>4160</v>
      </c>
      <c r="M1103" s="65">
        <v>23</v>
      </c>
    </row>
    <row r="1104" spans="12:13">
      <c r="L1104" s="23" t="s">
        <v>4161</v>
      </c>
      <c r="M1104" s="65">
        <v>24</v>
      </c>
    </row>
    <row r="1105" spans="12:13">
      <c r="L1105" s="23" t="s">
        <v>4162</v>
      </c>
      <c r="M1105" s="65">
        <v>25</v>
      </c>
    </row>
    <row r="1106" spans="12:13">
      <c r="L1106" s="23" t="s">
        <v>4163</v>
      </c>
      <c r="M1106" s="65">
        <v>26</v>
      </c>
    </row>
    <row r="1107" spans="12:13">
      <c r="L1107" s="23" t="s">
        <v>4164</v>
      </c>
      <c r="M1107" s="65">
        <v>27</v>
      </c>
    </row>
    <row r="1108" spans="12:13">
      <c r="L1108" s="23" t="s">
        <v>4165</v>
      </c>
      <c r="M1108" s="65">
        <v>28</v>
      </c>
    </row>
    <row r="1109" spans="12:13">
      <c r="L1109" s="23" t="s">
        <v>4166</v>
      </c>
      <c r="M1109" s="65">
        <v>29</v>
      </c>
    </row>
    <row r="1110" spans="12:13">
      <c r="L1110" s="23" t="s">
        <v>4167</v>
      </c>
      <c r="M1110" s="65">
        <v>30</v>
      </c>
    </row>
    <row r="1111" spans="12:13">
      <c r="L1111" s="23" t="s">
        <v>4168</v>
      </c>
      <c r="M1111" s="65">
        <v>31</v>
      </c>
    </row>
    <row r="1112" spans="12:13">
      <c r="L1112" s="23" t="s">
        <v>4169</v>
      </c>
      <c r="M1112" s="65">
        <v>32</v>
      </c>
    </row>
    <row r="1113" spans="12:13">
      <c r="L1113" s="23" t="s">
        <v>4170</v>
      </c>
      <c r="M1113" s="65">
        <v>33</v>
      </c>
    </row>
    <row r="1114" spans="12:13">
      <c r="L1114" s="23" t="s">
        <v>4171</v>
      </c>
      <c r="M1114" s="65">
        <v>34</v>
      </c>
    </row>
    <row r="1115" spans="12:13">
      <c r="L1115" s="23" t="s">
        <v>4172</v>
      </c>
      <c r="M1115" s="65">
        <v>35</v>
      </c>
    </row>
    <row r="1116" spans="12:13">
      <c r="L1116" s="23" t="s">
        <v>4173</v>
      </c>
      <c r="M1116" s="65">
        <v>36</v>
      </c>
    </row>
    <row r="1117" spans="12:13">
      <c r="L1117" s="23" t="s">
        <v>4174</v>
      </c>
      <c r="M1117" s="65">
        <v>37</v>
      </c>
    </row>
    <row r="1118" spans="12:13">
      <c r="L1118" s="23" t="s">
        <v>4175</v>
      </c>
      <c r="M1118" s="65">
        <v>38</v>
      </c>
    </row>
    <row r="1119" spans="12:13">
      <c r="L1119" s="23" t="s">
        <v>4176</v>
      </c>
      <c r="M1119" s="65">
        <v>39</v>
      </c>
    </row>
    <row r="1120" spans="12:13">
      <c r="L1120" s="23" t="s">
        <v>4177</v>
      </c>
      <c r="M1120" s="65">
        <v>40</v>
      </c>
    </row>
    <row r="1121" spans="12:13">
      <c r="L1121" s="23" t="s">
        <v>4178</v>
      </c>
      <c r="M1121" s="65">
        <v>41</v>
      </c>
    </row>
    <row r="1122" spans="12:13">
      <c r="L1122" s="23" t="s">
        <v>4179</v>
      </c>
      <c r="M1122" s="65">
        <v>42</v>
      </c>
    </row>
    <row r="1123" spans="12:13">
      <c r="L1123" s="23" t="s">
        <v>4180</v>
      </c>
      <c r="M1123" s="65">
        <v>43</v>
      </c>
    </row>
    <row r="1124" spans="12:13">
      <c r="L1124" s="23" t="s">
        <v>4181</v>
      </c>
      <c r="M1124" s="65">
        <v>44</v>
      </c>
    </row>
    <row r="1125" spans="12:13">
      <c r="L1125" s="23" t="s">
        <v>4182</v>
      </c>
      <c r="M1125" s="65">
        <v>45</v>
      </c>
    </row>
    <row r="1126" spans="12:13">
      <c r="L1126" s="23" t="s">
        <v>4183</v>
      </c>
      <c r="M1126" s="65">
        <v>46</v>
      </c>
    </row>
    <row r="1127" spans="12:13">
      <c r="L1127" s="23" t="s">
        <v>4184</v>
      </c>
      <c r="M1127" s="65">
        <v>47</v>
      </c>
    </row>
    <row r="1128" spans="12:13">
      <c r="L1128" s="23" t="s">
        <v>4185</v>
      </c>
      <c r="M1128" s="65">
        <v>48</v>
      </c>
    </row>
    <row r="1129" spans="12:13">
      <c r="L1129" s="23" t="s">
        <v>4186</v>
      </c>
      <c r="M1129" s="65">
        <v>49</v>
      </c>
    </row>
    <row r="1130" spans="12:13">
      <c r="L1130" s="23" t="s">
        <v>4187</v>
      </c>
      <c r="M1130" s="65">
        <v>50</v>
      </c>
    </row>
    <row r="1131" spans="12:13">
      <c r="L1131" s="23" t="s">
        <v>4188</v>
      </c>
      <c r="M1131" s="65">
        <v>51</v>
      </c>
    </row>
    <row r="1132" spans="12:13">
      <c r="L1132" s="23" t="s">
        <v>4189</v>
      </c>
      <c r="M1132" s="65">
        <v>52</v>
      </c>
    </row>
    <row r="1133" spans="12:13">
      <c r="L1133" s="23" t="s">
        <v>4190</v>
      </c>
      <c r="M1133" s="65">
        <v>53</v>
      </c>
    </row>
    <row r="1134" spans="12:13">
      <c r="L1134" s="23" t="s">
        <v>4191</v>
      </c>
      <c r="M1134" s="65">
        <v>54</v>
      </c>
    </row>
    <row r="1135" spans="12:13">
      <c r="L1135" s="23" t="s">
        <v>4192</v>
      </c>
      <c r="M1135" s="65">
        <v>55</v>
      </c>
    </row>
    <row r="1136" spans="12:13">
      <c r="L1136" s="23" t="s">
        <v>4193</v>
      </c>
      <c r="M1136" s="65">
        <v>56</v>
      </c>
    </row>
    <row r="1137" spans="12:13">
      <c r="L1137" s="23" t="s">
        <v>4194</v>
      </c>
      <c r="M1137" s="65">
        <v>57</v>
      </c>
    </row>
    <row r="1138" spans="12:13">
      <c r="L1138" s="23" t="s">
        <v>4195</v>
      </c>
      <c r="M1138" s="65">
        <v>58</v>
      </c>
    </row>
    <row r="1139" spans="12:13">
      <c r="L1139" s="23" t="s">
        <v>4196</v>
      </c>
      <c r="M1139" s="65">
        <v>59</v>
      </c>
    </row>
    <row r="1140" spans="12:13">
      <c r="L1140" s="23" t="s">
        <v>4197</v>
      </c>
      <c r="M1140" s="65">
        <v>60</v>
      </c>
    </row>
    <row r="1141" spans="12:13">
      <c r="L1141" s="23" t="s">
        <v>4198</v>
      </c>
      <c r="M1141" s="65">
        <v>61</v>
      </c>
    </row>
    <row r="1142" spans="12:13">
      <c r="L1142" s="23" t="s">
        <v>4199</v>
      </c>
      <c r="M1142" s="65">
        <v>62</v>
      </c>
    </row>
    <row r="1143" spans="12:13">
      <c r="L1143" s="23" t="s">
        <v>4200</v>
      </c>
      <c r="M1143" s="65">
        <v>63</v>
      </c>
    </row>
    <row r="1144" spans="12:13">
      <c r="L1144" s="23" t="s">
        <v>4201</v>
      </c>
      <c r="M1144" s="65">
        <v>64</v>
      </c>
    </row>
    <row r="1145" spans="12:13">
      <c r="L1145" s="23" t="s">
        <v>4202</v>
      </c>
      <c r="M1145" s="65">
        <v>65</v>
      </c>
    </row>
    <row r="1146" spans="12:13">
      <c r="L1146" s="23" t="s">
        <v>4203</v>
      </c>
      <c r="M1146" s="65">
        <v>66</v>
      </c>
    </row>
    <row r="1147" spans="12:13">
      <c r="L1147" s="23" t="s">
        <v>4204</v>
      </c>
      <c r="M1147" s="65">
        <v>67</v>
      </c>
    </row>
    <row r="1148" spans="12:13">
      <c r="L1148" s="23" t="s">
        <v>4205</v>
      </c>
      <c r="M1148" s="65">
        <v>68</v>
      </c>
    </row>
    <row r="1149" spans="12:13">
      <c r="L1149" s="23" t="s">
        <v>4206</v>
      </c>
      <c r="M1149" s="65">
        <v>69</v>
      </c>
    </row>
    <row r="1150" spans="12:13">
      <c r="L1150" s="23" t="s">
        <v>4207</v>
      </c>
      <c r="M1150" s="65">
        <v>70</v>
      </c>
    </row>
    <row r="1151" spans="12:13">
      <c r="L1151" s="23" t="s">
        <v>4208</v>
      </c>
      <c r="M1151" s="65">
        <v>71</v>
      </c>
    </row>
    <row r="1152" spans="12:13">
      <c r="L1152" s="23" t="s">
        <v>4209</v>
      </c>
      <c r="M1152" s="65">
        <v>72</v>
      </c>
    </row>
    <row r="1153" spans="12:13">
      <c r="L1153" s="23" t="s">
        <v>4210</v>
      </c>
      <c r="M1153" s="65">
        <v>73</v>
      </c>
    </row>
    <row r="1154" spans="12:13">
      <c r="L1154" s="23" t="s">
        <v>4211</v>
      </c>
      <c r="M1154" s="65">
        <v>74</v>
      </c>
    </row>
    <row r="1155" spans="12:13">
      <c r="L1155" s="23" t="s">
        <v>4212</v>
      </c>
      <c r="M1155" s="65">
        <v>75</v>
      </c>
    </row>
    <row r="1156" spans="12:13">
      <c r="L1156" s="23" t="s">
        <v>4213</v>
      </c>
      <c r="M1156" s="65">
        <v>76</v>
      </c>
    </row>
    <row r="1157" spans="12:13">
      <c r="L1157" s="23" t="s">
        <v>4214</v>
      </c>
      <c r="M1157" s="65">
        <v>77</v>
      </c>
    </row>
    <row r="1158" spans="12:13">
      <c r="L1158" s="23" t="s">
        <v>4215</v>
      </c>
      <c r="M1158" s="65">
        <v>78</v>
      </c>
    </row>
    <row r="1159" spans="12:13">
      <c r="L1159" s="23" t="s">
        <v>4216</v>
      </c>
      <c r="M1159" s="65">
        <v>79</v>
      </c>
    </row>
    <row r="1160" spans="12:13">
      <c r="L1160" s="23" t="s">
        <v>4217</v>
      </c>
      <c r="M1160" s="65">
        <v>80</v>
      </c>
    </row>
    <row r="1161" spans="12:13">
      <c r="L1161" s="23" t="s">
        <v>4218</v>
      </c>
      <c r="M1161" s="65">
        <v>81</v>
      </c>
    </row>
    <row r="1162" spans="12:13">
      <c r="L1162" s="23" t="s">
        <v>4219</v>
      </c>
      <c r="M1162" s="65">
        <v>82</v>
      </c>
    </row>
    <row r="1163" spans="12:13">
      <c r="L1163" s="23" t="s">
        <v>4220</v>
      </c>
      <c r="M1163" s="65">
        <v>83</v>
      </c>
    </row>
    <row r="1164" spans="12:13">
      <c r="L1164" s="23" t="s">
        <v>4221</v>
      </c>
      <c r="M1164" s="65">
        <v>84</v>
      </c>
    </row>
    <row r="1165" spans="12:13">
      <c r="L1165" s="23" t="s">
        <v>4222</v>
      </c>
      <c r="M1165" s="65">
        <v>85</v>
      </c>
    </row>
    <row r="1166" spans="12:13">
      <c r="L1166" s="23" t="s">
        <v>4223</v>
      </c>
      <c r="M1166" s="65">
        <v>86</v>
      </c>
    </row>
    <row r="1167" spans="12:13">
      <c r="L1167" s="23" t="s">
        <v>4224</v>
      </c>
      <c r="M1167" s="65">
        <v>87</v>
      </c>
    </row>
    <row r="1168" spans="12:13">
      <c r="L1168" s="23" t="s">
        <v>4225</v>
      </c>
      <c r="M1168" s="65">
        <v>88</v>
      </c>
    </row>
    <row r="1169" spans="12:13">
      <c r="L1169" s="23" t="s">
        <v>4226</v>
      </c>
      <c r="M1169" s="65">
        <v>89</v>
      </c>
    </row>
    <row r="1170" spans="12:13">
      <c r="L1170" s="23" t="s">
        <v>4227</v>
      </c>
      <c r="M1170" s="65" t="s">
        <v>4706</v>
      </c>
    </row>
    <row r="1171" spans="12:13">
      <c r="L1171" s="23" t="s">
        <v>4228</v>
      </c>
      <c r="M1171" s="65" t="s">
        <v>4707</v>
      </c>
    </row>
    <row r="1172" spans="12:13">
      <c r="L1172" s="23" t="s">
        <v>4229</v>
      </c>
      <c r="M1172" s="65" t="s">
        <v>4708</v>
      </c>
    </row>
    <row r="1173" spans="12:13">
      <c r="L1173" s="23" t="s">
        <v>4230</v>
      </c>
      <c r="M1173" s="65" t="s">
        <v>4709</v>
      </c>
    </row>
    <row r="1174" spans="12:13">
      <c r="L1174" s="23" t="s">
        <v>4231</v>
      </c>
      <c r="M1174" s="65" t="s">
        <v>4710</v>
      </c>
    </row>
    <row r="1175" spans="12:13">
      <c r="L1175" s="23" t="s">
        <v>4232</v>
      </c>
      <c r="M1175" s="65" t="s">
        <v>4711</v>
      </c>
    </row>
    <row r="1176" spans="12:13">
      <c r="L1176" s="23" t="s">
        <v>4233</v>
      </c>
      <c r="M1176" s="65" t="s">
        <v>4712</v>
      </c>
    </row>
    <row r="1177" spans="12:13">
      <c r="L1177" s="23" t="s">
        <v>4234</v>
      </c>
      <c r="M1177" s="65" t="s">
        <v>4713</v>
      </c>
    </row>
    <row r="1178" spans="12:13">
      <c r="L1178" s="23" t="s">
        <v>4235</v>
      </c>
      <c r="M1178" s="65" t="s">
        <v>4714</v>
      </c>
    </row>
    <row r="1179" spans="12:13">
      <c r="L1179" s="23" t="s">
        <v>4236</v>
      </c>
      <c r="M1179" s="65" t="s">
        <v>4715</v>
      </c>
    </row>
    <row r="1180" spans="12:13">
      <c r="L1180" s="23" t="s">
        <v>4237</v>
      </c>
      <c r="M1180" s="65" t="s">
        <v>4716</v>
      </c>
    </row>
    <row r="1181" spans="12:13">
      <c r="L1181" s="23" t="s">
        <v>4238</v>
      </c>
      <c r="M1181" s="65" t="s">
        <v>4717</v>
      </c>
    </row>
    <row r="1182" spans="12:13">
      <c r="L1182" s="23" t="s">
        <v>4239</v>
      </c>
      <c r="M1182" s="65" t="s">
        <v>4718</v>
      </c>
    </row>
    <row r="1183" spans="12:13">
      <c r="L1183" s="23" t="s">
        <v>4240</v>
      </c>
      <c r="M1183" s="65" t="s">
        <v>4719</v>
      </c>
    </row>
    <row r="1184" spans="12:13">
      <c r="L1184" s="23" t="s">
        <v>4241</v>
      </c>
      <c r="M1184" s="65" t="s">
        <v>4774</v>
      </c>
    </row>
    <row r="1185" spans="12:13">
      <c r="L1185" s="23" t="s">
        <v>4242</v>
      </c>
      <c r="M1185" s="65" t="s">
        <v>4775</v>
      </c>
    </row>
    <row r="1186" spans="12:13">
      <c r="L1186" s="23" t="s">
        <v>4243</v>
      </c>
      <c r="M1186" s="65" t="s">
        <v>4776</v>
      </c>
    </row>
    <row r="1187" spans="12:13">
      <c r="L1187" s="23" t="s">
        <v>4244</v>
      </c>
      <c r="M1187" s="65" t="s">
        <v>4777</v>
      </c>
    </row>
    <row r="1188" spans="12:13">
      <c r="L1188" s="23" t="s">
        <v>4245</v>
      </c>
      <c r="M1188" s="65" t="s">
        <v>4778</v>
      </c>
    </row>
    <row r="1189" spans="12:13">
      <c r="L1189" s="23" t="s">
        <v>4246</v>
      </c>
      <c r="M1189" s="65" t="s">
        <v>4758</v>
      </c>
    </row>
    <row r="1190" spans="12:13">
      <c r="L1190" s="23" t="s">
        <v>4247</v>
      </c>
      <c r="M1190" s="65" t="s">
        <v>4779</v>
      </c>
    </row>
    <row r="1191" spans="12:13">
      <c r="L1191" s="23" t="s">
        <v>4248</v>
      </c>
      <c r="M1191" s="65" t="s">
        <v>4249</v>
      </c>
    </row>
    <row r="1192" spans="12:13">
      <c r="L1192" s="23" t="s">
        <v>4250</v>
      </c>
      <c r="M1192" s="65" t="s">
        <v>4251</v>
      </c>
    </row>
    <row r="1193" spans="12:13">
      <c r="L1193" s="23" t="s">
        <v>4252</v>
      </c>
      <c r="M1193" s="65" t="s">
        <v>4253</v>
      </c>
    </row>
    <row r="1194" spans="12:13">
      <c r="L1194" s="23" t="s">
        <v>4254</v>
      </c>
      <c r="M1194" s="65" t="s">
        <v>4255</v>
      </c>
    </row>
    <row r="1195" spans="12:13">
      <c r="L1195" s="23" t="s">
        <v>4256</v>
      </c>
      <c r="M1195" s="65" t="s">
        <v>4257</v>
      </c>
    </row>
    <row r="1196" spans="12:13">
      <c r="L1196" s="23" t="s">
        <v>4258</v>
      </c>
      <c r="M1196" s="65" t="s">
        <v>4259</v>
      </c>
    </row>
    <row r="1197" spans="12:13">
      <c r="L1197" s="23" t="s">
        <v>4260</v>
      </c>
      <c r="M1197" s="65" t="s">
        <v>4261</v>
      </c>
    </row>
    <row r="1198" spans="12:13">
      <c r="L1198" s="23" t="s">
        <v>4262</v>
      </c>
      <c r="M1198" s="65" t="s">
        <v>4263</v>
      </c>
    </row>
    <row r="1199" spans="12:13">
      <c r="L1199" s="23" t="s">
        <v>4264</v>
      </c>
      <c r="M1199" s="65" t="s">
        <v>4265</v>
      </c>
    </row>
    <row r="1200" spans="12:13">
      <c r="L1200" s="23" t="s">
        <v>4266</v>
      </c>
      <c r="M1200" s="65" t="s">
        <v>4267</v>
      </c>
    </row>
    <row r="1201" spans="12:13">
      <c r="L1201" s="23" t="s">
        <v>4268</v>
      </c>
      <c r="M1201" s="65">
        <v>10</v>
      </c>
    </row>
    <row r="1202" spans="12:13">
      <c r="L1202" s="23" t="s">
        <v>4269</v>
      </c>
      <c r="M1202" s="65">
        <v>11</v>
      </c>
    </row>
    <row r="1203" spans="12:13">
      <c r="L1203" s="23" t="s">
        <v>4270</v>
      </c>
      <c r="M1203" s="65">
        <v>12</v>
      </c>
    </row>
    <row r="1204" spans="12:13">
      <c r="L1204" s="23" t="s">
        <v>4271</v>
      </c>
      <c r="M1204" s="65">
        <v>13</v>
      </c>
    </row>
    <row r="1205" spans="12:13">
      <c r="L1205" s="23" t="s">
        <v>4272</v>
      </c>
      <c r="M1205" s="65">
        <v>14</v>
      </c>
    </row>
    <row r="1206" spans="12:13">
      <c r="L1206" s="23" t="s">
        <v>4273</v>
      </c>
      <c r="M1206" s="65">
        <v>15</v>
      </c>
    </row>
    <row r="1207" spans="12:13">
      <c r="L1207" s="23" t="s">
        <v>4274</v>
      </c>
      <c r="M1207" s="65">
        <v>16</v>
      </c>
    </row>
    <row r="1208" spans="12:13">
      <c r="L1208" s="23" t="s">
        <v>4275</v>
      </c>
      <c r="M1208" s="65">
        <v>17</v>
      </c>
    </row>
    <row r="1209" spans="12:13">
      <c r="L1209" s="23" t="s">
        <v>4276</v>
      </c>
      <c r="M1209" s="65">
        <v>18</v>
      </c>
    </row>
    <row r="1210" spans="12:13">
      <c r="L1210" s="23" t="s">
        <v>4277</v>
      </c>
      <c r="M1210" s="65">
        <v>19</v>
      </c>
    </row>
    <row r="1211" spans="12:13">
      <c r="L1211" s="23" t="s">
        <v>4278</v>
      </c>
      <c r="M1211" s="65">
        <v>20</v>
      </c>
    </row>
    <row r="1212" spans="12:13">
      <c r="L1212" s="23" t="s">
        <v>4279</v>
      </c>
      <c r="M1212" s="65">
        <v>21</v>
      </c>
    </row>
    <row r="1213" spans="12:13">
      <c r="L1213" s="23" t="s">
        <v>4280</v>
      </c>
      <c r="M1213" s="65">
        <v>22</v>
      </c>
    </row>
    <row r="1214" spans="12:13">
      <c r="L1214" s="23" t="s">
        <v>4281</v>
      </c>
      <c r="M1214" s="65">
        <v>23</v>
      </c>
    </row>
    <row r="1215" spans="12:13">
      <c r="L1215" s="23" t="s">
        <v>4282</v>
      </c>
      <c r="M1215" s="65">
        <v>24</v>
      </c>
    </row>
    <row r="1216" spans="12:13">
      <c r="L1216" s="23" t="s">
        <v>4283</v>
      </c>
      <c r="M1216" s="65">
        <v>25</v>
      </c>
    </row>
    <row r="1217" spans="12:13">
      <c r="L1217" s="23" t="s">
        <v>4284</v>
      </c>
      <c r="M1217" s="65">
        <v>26</v>
      </c>
    </row>
    <row r="1218" spans="12:13">
      <c r="L1218" s="23" t="s">
        <v>4285</v>
      </c>
      <c r="M1218" s="65">
        <v>27</v>
      </c>
    </row>
    <row r="1219" spans="12:13">
      <c r="L1219" s="23" t="s">
        <v>4286</v>
      </c>
      <c r="M1219" s="65">
        <v>28</v>
      </c>
    </row>
    <row r="1220" spans="12:13">
      <c r="L1220" s="23" t="s">
        <v>4287</v>
      </c>
      <c r="M1220" s="65">
        <v>29</v>
      </c>
    </row>
    <row r="1221" spans="12:13">
      <c r="L1221" s="23" t="s">
        <v>4288</v>
      </c>
      <c r="M1221" s="65">
        <v>30</v>
      </c>
    </row>
    <row r="1222" spans="12:13">
      <c r="L1222" s="23" t="s">
        <v>4289</v>
      </c>
      <c r="M1222" s="65">
        <v>31</v>
      </c>
    </row>
    <row r="1223" spans="12:13">
      <c r="L1223" s="23" t="s">
        <v>4290</v>
      </c>
      <c r="M1223" s="65">
        <v>32</v>
      </c>
    </row>
    <row r="1224" spans="12:13">
      <c r="L1224" s="23" t="s">
        <v>4291</v>
      </c>
      <c r="M1224" s="65">
        <v>33</v>
      </c>
    </row>
    <row r="1225" spans="12:13">
      <c r="L1225" s="23" t="s">
        <v>4292</v>
      </c>
      <c r="M1225" s="65">
        <v>34</v>
      </c>
    </row>
    <row r="1226" spans="12:13">
      <c r="L1226" s="23" t="s">
        <v>4293</v>
      </c>
      <c r="M1226" s="65">
        <v>35</v>
      </c>
    </row>
    <row r="1227" spans="12:13">
      <c r="L1227" s="23" t="s">
        <v>4294</v>
      </c>
      <c r="M1227" s="65">
        <v>36</v>
      </c>
    </row>
    <row r="1228" spans="12:13">
      <c r="L1228" s="23" t="s">
        <v>4295</v>
      </c>
      <c r="M1228" s="65">
        <v>37</v>
      </c>
    </row>
    <row r="1229" spans="12:13">
      <c r="L1229" s="23" t="s">
        <v>4296</v>
      </c>
      <c r="M1229" s="65">
        <v>38</v>
      </c>
    </row>
    <row r="1230" spans="12:13">
      <c r="L1230" s="23" t="s">
        <v>4297</v>
      </c>
      <c r="M1230" s="65">
        <v>39</v>
      </c>
    </row>
    <row r="1231" spans="12:13">
      <c r="L1231" s="23" t="s">
        <v>4298</v>
      </c>
      <c r="M1231" s="65">
        <v>40</v>
      </c>
    </row>
    <row r="1232" spans="12:13">
      <c r="L1232" s="23" t="s">
        <v>4299</v>
      </c>
      <c r="M1232" s="65">
        <v>41</v>
      </c>
    </row>
    <row r="1233" spans="12:13">
      <c r="L1233" s="23" t="s">
        <v>4300</v>
      </c>
      <c r="M1233" s="65">
        <v>42</v>
      </c>
    </row>
    <row r="1234" spans="12:13">
      <c r="L1234" s="23" t="s">
        <v>4301</v>
      </c>
      <c r="M1234" s="65">
        <v>43</v>
      </c>
    </row>
    <row r="1235" spans="12:13">
      <c r="L1235" s="23" t="s">
        <v>4302</v>
      </c>
      <c r="M1235" s="65">
        <v>44</v>
      </c>
    </row>
    <row r="1236" spans="12:13">
      <c r="L1236" s="23" t="s">
        <v>4303</v>
      </c>
      <c r="M1236" s="65">
        <v>45</v>
      </c>
    </row>
    <row r="1237" spans="12:13">
      <c r="L1237" s="23" t="s">
        <v>4304</v>
      </c>
      <c r="M1237" s="65">
        <v>46</v>
      </c>
    </row>
    <row r="1238" spans="12:13">
      <c r="L1238" s="23" t="s">
        <v>4305</v>
      </c>
      <c r="M1238" s="65">
        <v>47</v>
      </c>
    </row>
    <row r="1239" spans="12:13">
      <c r="L1239" s="23" t="s">
        <v>4306</v>
      </c>
      <c r="M1239" s="65">
        <v>48</v>
      </c>
    </row>
    <row r="1240" spans="12:13">
      <c r="L1240" s="23" t="s">
        <v>4307</v>
      </c>
      <c r="M1240" s="65">
        <v>49</v>
      </c>
    </row>
    <row r="1241" spans="12:13">
      <c r="L1241" s="23" t="s">
        <v>4308</v>
      </c>
      <c r="M1241" s="65">
        <v>50</v>
      </c>
    </row>
    <row r="1242" spans="12:13">
      <c r="L1242" s="23" t="s">
        <v>4309</v>
      </c>
      <c r="M1242" s="65">
        <v>51</v>
      </c>
    </row>
    <row r="1243" spans="12:13">
      <c r="L1243" s="23" t="s">
        <v>4310</v>
      </c>
      <c r="M1243" s="65">
        <v>52</v>
      </c>
    </row>
    <row r="1244" spans="12:13">
      <c r="L1244" s="23" t="s">
        <v>4311</v>
      </c>
      <c r="M1244" s="65">
        <v>53</v>
      </c>
    </row>
    <row r="1245" spans="12:13">
      <c r="L1245" s="23" t="s">
        <v>4312</v>
      </c>
      <c r="M1245" s="65">
        <v>54</v>
      </c>
    </row>
    <row r="1246" spans="12:13">
      <c r="L1246" s="23" t="s">
        <v>4313</v>
      </c>
      <c r="M1246" s="65">
        <v>55</v>
      </c>
    </row>
    <row r="1247" spans="12:13">
      <c r="L1247" s="23" t="s">
        <v>4314</v>
      </c>
      <c r="M1247" s="65">
        <v>56</v>
      </c>
    </row>
    <row r="1248" spans="12:13">
      <c r="L1248" s="23" t="s">
        <v>4315</v>
      </c>
      <c r="M1248" s="65">
        <v>57</v>
      </c>
    </row>
    <row r="1249" spans="12:13">
      <c r="L1249" s="23" t="s">
        <v>4316</v>
      </c>
      <c r="M1249" s="65">
        <v>58</v>
      </c>
    </row>
    <row r="1250" spans="12:13">
      <c r="L1250" s="23" t="s">
        <v>4317</v>
      </c>
      <c r="M1250" s="65">
        <v>59</v>
      </c>
    </row>
    <row r="1251" spans="12:13">
      <c r="L1251" s="23" t="s">
        <v>4318</v>
      </c>
      <c r="M1251" s="65">
        <v>60</v>
      </c>
    </row>
    <row r="1252" spans="12:13">
      <c r="L1252" s="23" t="s">
        <v>4319</v>
      </c>
      <c r="M1252" s="65" t="s">
        <v>4320</v>
      </c>
    </row>
    <row r="1253" spans="12:13">
      <c r="L1253" s="23" t="s">
        <v>4321</v>
      </c>
      <c r="M1253" s="65" t="s">
        <v>4322</v>
      </c>
    </row>
    <row r="1254" spans="12:13">
      <c r="L1254" s="23" t="s">
        <v>4323</v>
      </c>
      <c r="M1254" s="65" t="s">
        <v>4324</v>
      </c>
    </row>
    <row r="1255" spans="12:13">
      <c r="L1255" s="23" t="s">
        <v>4325</v>
      </c>
      <c r="M1255" s="65" t="s">
        <v>4326</v>
      </c>
    </row>
    <row r="1256" spans="12:13">
      <c r="L1256" s="23" t="s">
        <v>4327</v>
      </c>
      <c r="M1256" s="65" t="s">
        <v>4328</v>
      </c>
    </row>
    <row r="1257" spans="12:13">
      <c r="L1257" s="23" t="s">
        <v>4329</v>
      </c>
      <c r="M1257" s="65" t="s">
        <v>4330</v>
      </c>
    </row>
    <row r="1258" spans="12:13">
      <c r="L1258" s="23" t="s">
        <v>4331</v>
      </c>
      <c r="M1258" s="65" t="s">
        <v>4332</v>
      </c>
    </row>
    <row r="1259" spans="12:13">
      <c r="L1259" s="23" t="s">
        <v>4333</v>
      </c>
      <c r="M1259" s="65" t="s">
        <v>4334</v>
      </c>
    </row>
    <row r="1260" spans="12:13">
      <c r="L1260" s="23" t="s">
        <v>4335</v>
      </c>
      <c r="M1260" s="65" t="s">
        <v>4336</v>
      </c>
    </row>
    <row r="1261" spans="12:13">
      <c r="L1261" s="23" t="s">
        <v>4337</v>
      </c>
      <c r="M1261" s="65" t="s">
        <v>4338</v>
      </c>
    </row>
    <row r="1262" spans="12:13">
      <c r="L1262" s="23" t="s">
        <v>4339</v>
      </c>
      <c r="M1262" s="65" t="s">
        <v>4340</v>
      </c>
    </row>
    <row r="1263" spans="12:13">
      <c r="L1263" s="23" t="s">
        <v>4341</v>
      </c>
      <c r="M1263" s="65" t="s">
        <v>4342</v>
      </c>
    </row>
    <row r="1264" spans="12:13">
      <c r="L1264" s="23" t="s">
        <v>4343</v>
      </c>
      <c r="M1264" s="65" t="s">
        <v>4344</v>
      </c>
    </row>
    <row r="1265" spans="12:13">
      <c r="L1265" s="23" t="s">
        <v>4345</v>
      </c>
      <c r="M1265" s="65">
        <v>10</v>
      </c>
    </row>
    <row r="1266" spans="12:13">
      <c r="L1266" s="23" t="s">
        <v>4346</v>
      </c>
      <c r="M1266" s="65">
        <v>11</v>
      </c>
    </row>
    <row r="1267" spans="12:13">
      <c r="L1267" s="23" t="s">
        <v>4347</v>
      </c>
      <c r="M1267" s="65">
        <v>12</v>
      </c>
    </row>
    <row r="1268" spans="12:13">
      <c r="L1268" s="23" t="s">
        <v>4348</v>
      </c>
      <c r="M1268" s="65">
        <v>13</v>
      </c>
    </row>
    <row r="1269" spans="12:13">
      <c r="L1269" s="23" t="s">
        <v>4349</v>
      </c>
      <c r="M1269" s="65">
        <v>14</v>
      </c>
    </row>
    <row r="1270" spans="12:13">
      <c r="L1270" s="23" t="s">
        <v>4350</v>
      </c>
      <c r="M1270" s="65">
        <v>15</v>
      </c>
    </row>
    <row r="1271" spans="12:13">
      <c r="L1271" s="23" t="s">
        <v>4351</v>
      </c>
      <c r="M1271" s="65">
        <v>16</v>
      </c>
    </row>
    <row r="1272" spans="12:13">
      <c r="L1272" s="23" t="s">
        <v>4352</v>
      </c>
      <c r="M1272" s="65">
        <v>17</v>
      </c>
    </row>
    <row r="1273" spans="12:13">
      <c r="L1273" s="23" t="s">
        <v>4353</v>
      </c>
      <c r="M1273" s="65">
        <v>18</v>
      </c>
    </row>
    <row r="1274" spans="12:13">
      <c r="L1274" s="23" t="s">
        <v>4354</v>
      </c>
      <c r="M1274" s="65">
        <v>19</v>
      </c>
    </row>
    <row r="1275" spans="12:13">
      <c r="L1275" s="23" t="s">
        <v>4355</v>
      </c>
      <c r="M1275" s="65">
        <v>20</v>
      </c>
    </row>
    <row r="1276" spans="12:13">
      <c r="L1276" s="23" t="s">
        <v>4356</v>
      </c>
      <c r="M1276" s="65">
        <v>21</v>
      </c>
    </row>
    <row r="1277" spans="12:13">
      <c r="L1277" s="23" t="s">
        <v>4357</v>
      </c>
      <c r="M1277" s="65">
        <v>22</v>
      </c>
    </row>
    <row r="1278" spans="12:13">
      <c r="L1278" s="23" t="s">
        <v>4358</v>
      </c>
      <c r="M1278" s="65">
        <v>23</v>
      </c>
    </row>
    <row r="1279" spans="12:13">
      <c r="L1279" s="23" t="s">
        <v>4359</v>
      </c>
      <c r="M1279" s="65">
        <v>24</v>
      </c>
    </row>
    <row r="1280" spans="12:13">
      <c r="L1280" s="23" t="s">
        <v>4360</v>
      </c>
      <c r="M1280" s="65">
        <v>25</v>
      </c>
    </row>
    <row r="1281" spans="12:13">
      <c r="L1281" s="23" t="s">
        <v>4361</v>
      </c>
      <c r="M1281" s="65">
        <v>26</v>
      </c>
    </row>
    <row r="1282" spans="12:13">
      <c r="L1282" s="23" t="s">
        <v>4362</v>
      </c>
      <c r="M1282" s="65">
        <v>27</v>
      </c>
    </row>
    <row r="1283" spans="12:13">
      <c r="L1283" s="23" t="s">
        <v>4363</v>
      </c>
      <c r="M1283" s="65">
        <v>28</v>
      </c>
    </row>
    <row r="1284" spans="12:13">
      <c r="L1284" s="23" t="s">
        <v>4364</v>
      </c>
      <c r="M1284" s="65">
        <v>29</v>
      </c>
    </row>
    <row r="1285" spans="12:13">
      <c r="L1285" s="23" t="s">
        <v>4365</v>
      </c>
      <c r="M1285" s="65">
        <v>30</v>
      </c>
    </row>
    <row r="1286" spans="12:13">
      <c r="L1286" s="23" t="s">
        <v>4366</v>
      </c>
      <c r="M1286" s="65">
        <v>31</v>
      </c>
    </row>
    <row r="1287" spans="12:13">
      <c r="L1287" s="23" t="s">
        <v>4367</v>
      </c>
      <c r="M1287" s="65">
        <v>32</v>
      </c>
    </row>
    <row r="1288" spans="12:13">
      <c r="L1288" s="23" t="s">
        <v>4368</v>
      </c>
      <c r="M1288" s="65">
        <v>33</v>
      </c>
    </row>
    <row r="1289" spans="12:13">
      <c r="L1289" s="23" t="s">
        <v>4369</v>
      </c>
      <c r="M1289" s="65">
        <v>34</v>
      </c>
    </row>
    <row r="1290" spans="12:13">
      <c r="L1290" s="23" t="s">
        <v>4370</v>
      </c>
      <c r="M1290" s="65">
        <v>35</v>
      </c>
    </row>
    <row r="1291" spans="12:13">
      <c r="L1291" s="23" t="s">
        <v>4371</v>
      </c>
      <c r="M1291" s="65">
        <v>36</v>
      </c>
    </row>
    <row r="1292" spans="12:13">
      <c r="L1292" s="23" t="s">
        <v>4372</v>
      </c>
      <c r="M1292" s="65">
        <v>37</v>
      </c>
    </row>
    <row r="1293" spans="12:13">
      <c r="L1293" s="23" t="s">
        <v>4373</v>
      </c>
      <c r="M1293" s="65">
        <v>38</v>
      </c>
    </row>
    <row r="1294" spans="12:13">
      <c r="L1294" s="23" t="s">
        <v>4374</v>
      </c>
      <c r="M1294" s="65">
        <v>39</v>
      </c>
    </row>
    <row r="1295" spans="12:13">
      <c r="L1295" s="23" t="s">
        <v>4375</v>
      </c>
      <c r="M1295" s="65">
        <v>40</v>
      </c>
    </row>
    <row r="1296" spans="12:13">
      <c r="L1296" s="23" t="s">
        <v>4376</v>
      </c>
      <c r="M1296" s="65">
        <v>41</v>
      </c>
    </row>
    <row r="1297" spans="12:13">
      <c r="L1297" s="23" t="s">
        <v>4377</v>
      </c>
      <c r="M1297" s="65">
        <v>42</v>
      </c>
    </row>
    <row r="1298" spans="12:13">
      <c r="L1298" s="23" t="s">
        <v>4378</v>
      </c>
      <c r="M1298" s="65">
        <v>43</v>
      </c>
    </row>
    <row r="1299" spans="12:13">
      <c r="L1299" s="23" t="s">
        <v>4379</v>
      </c>
      <c r="M1299" s="65">
        <v>44</v>
      </c>
    </row>
    <row r="1300" spans="12:13">
      <c r="L1300" s="23" t="s">
        <v>4380</v>
      </c>
      <c r="M1300" s="65">
        <v>45</v>
      </c>
    </row>
    <row r="1301" spans="12:13">
      <c r="L1301" s="23" t="s">
        <v>4381</v>
      </c>
      <c r="M1301" s="65">
        <v>46</v>
      </c>
    </row>
    <row r="1302" spans="12:13">
      <c r="L1302" s="23" t="s">
        <v>4382</v>
      </c>
      <c r="M1302" s="65">
        <v>47</v>
      </c>
    </row>
    <row r="1303" spans="12:13">
      <c r="L1303" s="23" t="s">
        <v>4383</v>
      </c>
      <c r="M1303" s="65">
        <v>48</v>
      </c>
    </row>
    <row r="1304" spans="12:13">
      <c r="L1304" s="23" t="s">
        <v>4384</v>
      </c>
      <c r="M1304" s="65">
        <v>49</v>
      </c>
    </row>
    <row r="1305" spans="12:13">
      <c r="L1305" s="23" t="s">
        <v>4385</v>
      </c>
      <c r="M1305" s="65" t="s">
        <v>4386</v>
      </c>
    </row>
    <row r="1306" spans="12:13">
      <c r="L1306" s="23" t="s">
        <v>4387</v>
      </c>
      <c r="M1306" s="65" t="s">
        <v>4388</v>
      </c>
    </row>
    <row r="1307" spans="12:13">
      <c r="L1307" s="23" t="s">
        <v>4389</v>
      </c>
      <c r="M1307" s="65" t="s">
        <v>4390</v>
      </c>
    </row>
    <row r="1308" spans="12:13">
      <c r="L1308" s="23" t="s">
        <v>4391</v>
      </c>
      <c r="M1308" s="65" t="s">
        <v>4392</v>
      </c>
    </row>
    <row r="1309" spans="12:13">
      <c r="L1309" s="23" t="s">
        <v>4393</v>
      </c>
      <c r="M1309" s="65" t="s">
        <v>4394</v>
      </c>
    </row>
    <row r="1310" spans="12:13">
      <c r="L1310" s="23" t="s">
        <v>4395</v>
      </c>
      <c r="M1310" s="65" t="s">
        <v>4396</v>
      </c>
    </row>
    <row r="1311" spans="12:13">
      <c r="L1311" s="23" t="s">
        <v>4397</v>
      </c>
      <c r="M1311" s="65" t="s">
        <v>4398</v>
      </c>
    </row>
    <row r="1312" spans="12:13">
      <c r="L1312" s="23" t="s">
        <v>4399</v>
      </c>
      <c r="M1312" s="65" t="s">
        <v>4400</v>
      </c>
    </row>
    <row r="1313" spans="12:13">
      <c r="L1313" s="23" t="s">
        <v>4401</v>
      </c>
      <c r="M1313" s="65" t="s">
        <v>4402</v>
      </c>
    </row>
    <row r="1314" spans="12:13">
      <c r="L1314" s="23" t="s">
        <v>4403</v>
      </c>
      <c r="M1314" s="65">
        <v>10</v>
      </c>
    </row>
    <row r="1315" spans="12:13">
      <c r="L1315" s="23" t="s">
        <v>4404</v>
      </c>
      <c r="M1315" s="65">
        <v>11</v>
      </c>
    </row>
    <row r="1316" spans="12:13">
      <c r="L1316" s="23" t="s">
        <v>4405</v>
      </c>
      <c r="M1316" s="65">
        <v>12</v>
      </c>
    </row>
    <row r="1317" spans="12:13">
      <c r="L1317" s="23" t="s">
        <v>4406</v>
      </c>
      <c r="M1317" s="65">
        <v>13</v>
      </c>
    </row>
    <row r="1318" spans="12:13">
      <c r="L1318" s="23" t="s">
        <v>4407</v>
      </c>
      <c r="M1318" s="65">
        <v>14</v>
      </c>
    </row>
    <row r="1319" spans="12:13">
      <c r="L1319" s="23" t="s">
        <v>4408</v>
      </c>
      <c r="M1319" s="65">
        <v>15</v>
      </c>
    </row>
    <row r="1320" spans="12:13">
      <c r="L1320" s="23" t="s">
        <v>4409</v>
      </c>
      <c r="M1320" s="65">
        <v>16</v>
      </c>
    </row>
    <row r="1321" spans="12:13">
      <c r="L1321" s="23" t="s">
        <v>4410</v>
      </c>
      <c r="M1321" s="65">
        <v>17</v>
      </c>
    </row>
    <row r="1322" spans="12:13">
      <c r="L1322" s="23" t="s">
        <v>4411</v>
      </c>
      <c r="M1322" s="65">
        <v>18</v>
      </c>
    </row>
    <row r="1323" spans="12:13">
      <c r="L1323" s="23" t="s">
        <v>4412</v>
      </c>
      <c r="M1323" s="65">
        <v>19</v>
      </c>
    </row>
    <row r="1324" spans="12:13">
      <c r="L1324" s="23" t="s">
        <v>4413</v>
      </c>
      <c r="M1324" s="65">
        <v>20</v>
      </c>
    </row>
    <row r="1325" spans="12:13">
      <c r="L1325" s="23" t="s">
        <v>4414</v>
      </c>
      <c r="M1325" s="65">
        <v>21</v>
      </c>
    </row>
    <row r="1326" spans="12:13">
      <c r="L1326" s="23" t="s">
        <v>4415</v>
      </c>
      <c r="M1326" s="65">
        <v>22</v>
      </c>
    </row>
    <row r="1327" spans="12:13">
      <c r="L1327" s="23" t="s">
        <v>4416</v>
      </c>
      <c r="M1327" s="65">
        <v>23</v>
      </c>
    </row>
    <row r="1328" spans="12:13">
      <c r="L1328" s="23" t="s">
        <v>4417</v>
      </c>
      <c r="M1328" s="65">
        <v>24</v>
      </c>
    </row>
    <row r="1329" spans="12:13">
      <c r="L1329" s="23" t="s">
        <v>4418</v>
      </c>
      <c r="M1329" s="65">
        <v>25</v>
      </c>
    </row>
    <row r="1330" spans="12:13">
      <c r="L1330" s="23" t="s">
        <v>4419</v>
      </c>
      <c r="M1330" s="65">
        <v>26</v>
      </c>
    </row>
    <row r="1331" spans="12:13">
      <c r="L1331" s="23" t="s">
        <v>4420</v>
      </c>
      <c r="M1331" s="65">
        <v>27</v>
      </c>
    </row>
    <row r="1332" spans="12:13">
      <c r="L1332" s="23" t="s">
        <v>4421</v>
      </c>
      <c r="M1332" s="65">
        <v>28</v>
      </c>
    </row>
    <row r="1333" spans="12:13">
      <c r="L1333" s="23" t="s">
        <v>4422</v>
      </c>
      <c r="M1333" s="65">
        <v>29</v>
      </c>
    </row>
    <row r="1334" spans="12:13">
      <c r="L1334" s="23" t="s">
        <v>4423</v>
      </c>
      <c r="M1334" s="65">
        <v>30</v>
      </c>
    </row>
    <row r="1335" spans="12:13">
      <c r="L1335" s="23" t="s">
        <v>4424</v>
      </c>
      <c r="M1335" s="65">
        <v>31</v>
      </c>
    </row>
    <row r="1336" spans="12:13">
      <c r="L1336" s="23" t="s">
        <v>4425</v>
      </c>
      <c r="M1336" s="65">
        <v>32</v>
      </c>
    </row>
    <row r="1337" spans="12:13">
      <c r="L1337" s="23" t="s">
        <v>4426</v>
      </c>
      <c r="M1337" s="65">
        <v>33</v>
      </c>
    </row>
    <row r="1338" spans="12:13">
      <c r="L1338" s="23" t="s">
        <v>4427</v>
      </c>
      <c r="M1338" s="65">
        <v>34</v>
      </c>
    </row>
    <row r="1339" spans="12:13">
      <c r="L1339" s="23" t="s">
        <v>4428</v>
      </c>
      <c r="M1339" s="65">
        <v>35</v>
      </c>
    </row>
    <row r="1340" spans="12:13">
      <c r="L1340" s="23" t="s">
        <v>4429</v>
      </c>
      <c r="M1340" s="65">
        <v>36</v>
      </c>
    </row>
    <row r="1341" spans="12:13">
      <c r="L1341" s="23" t="s">
        <v>4430</v>
      </c>
      <c r="M1341" s="65">
        <v>37</v>
      </c>
    </row>
    <row r="1342" spans="12:13">
      <c r="L1342" s="23" t="s">
        <v>4431</v>
      </c>
      <c r="M1342" s="65">
        <v>38</v>
      </c>
    </row>
    <row r="1343" spans="12:13">
      <c r="L1343" s="23" t="s">
        <v>4432</v>
      </c>
      <c r="M1343" s="65">
        <v>39</v>
      </c>
    </row>
    <row r="1344" spans="12:13">
      <c r="L1344" s="23" t="s">
        <v>4433</v>
      </c>
      <c r="M1344" s="65">
        <v>40</v>
      </c>
    </row>
    <row r="1345" spans="12:13">
      <c r="L1345" s="23" t="s">
        <v>4434</v>
      </c>
      <c r="M1345" s="65">
        <v>41</v>
      </c>
    </row>
    <row r="1346" spans="12:13">
      <c r="L1346" s="23" t="s">
        <v>4435</v>
      </c>
      <c r="M1346" s="65">
        <v>42</v>
      </c>
    </row>
    <row r="1347" spans="12:13">
      <c r="L1347" s="23" t="s">
        <v>4436</v>
      </c>
      <c r="M1347" s="65">
        <v>43</v>
      </c>
    </row>
    <row r="1348" spans="12:13">
      <c r="L1348" s="23" t="s">
        <v>4437</v>
      </c>
      <c r="M1348" s="65">
        <v>44</v>
      </c>
    </row>
    <row r="1349" spans="12:13">
      <c r="L1349" s="23" t="s">
        <v>4438</v>
      </c>
      <c r="M1349" s="65">
        <v>45</v>
      </c>
    </row>
    <row r="1350" spans="12:13">
      <c r="L1350" s="23" t="s">
        <v>4439</v>
      </c>
      <c r="M1350" s="65">
        <v>46</v>
      </c>
    </row>
    <row r="1351" spans="12:13">
      <c r="L1351" s="23" t="s">
        <v>4440</v>
      </c>
      <c r="M1351" s="65">
        <v>47</v>
      </c>
    </row>
    <row r="1352" spans="12:13">
      <c r="L1352" s="23" t="s">
        <v>4441</v>
      </c>
      <c r="M1352" s="65">
        <v>48</v>
      </c>
    </row>
    <row r="1353" spans="12:13">
      <c r="L1353" s="23" t="s">
        <v>4442</v>
      </c>
      <c r="M1353" s="65">
        <v>49</v>
      </c>
    </row>
    <row r="1354" spans="12:13">
      <c r="L1354" s="23" t="s">
        <v>4443</v>
      </c>
      <c r="M1354" s="65">
        <v>50</v>
      </c>
    </row>
    <row r="1355" spans="12:13">
      <c r="L1355" s="23" t="s">
        <v>4444</v>
      </c>
      <c r="M1355" s="65">
        <v>51</v>
      </c>
    </row>
    <row r="1356" spans="12:13">
      <c r="L1356" s="23" t="s">
        <v>4445</v>
      </c>
      <c r="M1356" s="65">
        <v>52</v>
      </c>
    </row>
    <row r="1357" spans="12:13">
      <c r="L1357" s="23" t="s">
        <v>4446</v>
      </c>
      <c r="M1357" s="65">
        <v>53</v>
      </c>
    </row>
    <row r="1358" spans="12:13">
      <c r="L1358" s="23" t="s">
        <v>4447</v>
      </c>
      <c r="M1358" s="65">
        <v>54</v>
      </c>
    </row>
    <row r="1359" spans="12:13">
      <c r="L1359" s="23" t="s">
        <v>4448</v>
      </c>
      <c r="M1359" s="65">
        <v>55</v>
      </c>
    </row>
    <row r="1360" spans="12:13">
      <c r="L1360" s="23" t="s">
        <v>4449</v>
      </c>
      <c r="M1360" s="65">
        <v>56</v>
      </c>
    </row>
    <row r="1361" spans="12:13">
      <c r="L1361" s="23" t="s">
        <v>4450</v>
      </c>
      <c r="M1361" s="65">
        <v>57</v>
      </c>
    </row>
    <row r="1362" spans="12:13">
      <c r="L1362" s="23" t="s">
        <v>4451</v>
      </c>
      <c r="M1362" s="65">
        <v>58</v>
      </c>
    </row>
    <row r="1363" spans="12:13">
      <c r="L1363" s="23" t="s">
        <v>4452</v>
      </c>
      <c r="M1363" s="65">
        <v>59</v>
      </c>
    </row>
    <row r="1364" spans="12:13">
      <c r="L1364" s="23" t="s">
        <v>4453</v>
      </c>
      <c r="M1364" s="65">
        <v>60</v>
      </c>
    </row>
    <row r="1365" spans="12:13">
      <c r="L1365" s="23" t="s">
        <v>4454</v>
      </c>
      <c r="M1365" s="65">
        <v>61</v>
      </c>
    </row>
    <row r="1366" spans="12:13">
      <c r="L1366" s="23" t="s">
        <v>4455</v>
      </c>
      <c r="M1366" s="65">
        <v>62</v>
      </c>
    </row>
    <row r="1367" spans="12:13">
      <c r="L1367" s="23" t="s">
        <v>4456</v>
      </c>
      <c r="M1367" s="65">
        <v>63</v>
      </c>
    </row>
    <row r="1368" spans="12:13">
      <c r="L1368" s="23" t="s">
        <v>4457</v>
      </c>
      <c r="M1368" s="65">
        <v>64</v>
      </c>
    </row>
    <row r="1369" spans="12:13">
      <c r="L1369" s="23" t="s">
        <v>4458</v>
      </c>
      <c r="M1369" s="65">
        <v>65</v>
      </c>
    </row>
    <row r="1370" spans="12:13">
      <c r="L1370" s="23" t="s">
        <v>4459</v>
      </c>
      <c r="M1370" s="65">
        <v>66</v>
      </c>
    </row>
    <row r="1371" spans="12:13">
      <c r="L1371" s="23" t="s">
        <v>4460</v>
      </c>
      <c r="M1371" s="65">
        <v>67</v>
      </c>
    </row>
    <row r="1372" spans="12:13">
      <c r="L1372" s="23" t="s">
        <v>4461</v>
      </c>
      <c r="M1372" s="65">
        <v>68</v>
      </c>
    </row>
    <row r="1373" spans="12:13">
      <c r="L1373" s="23" t="s">
        <v>4462</v>
      </c>
      <c r="M1373" s="65">
        <v>69</v>
      </c>
    </row>
    <row r="1374" spans="12:13">
      <c r="L1374" s="23" t="s">
        <v>4463</v>
      </c>
      <c r="M1374" s="65">
        <v>70</v>
      </c>
    </row>
    <row r="1375" spans="12:13">
      <c r="L1375" s="23" t="s">
        <v>4464</v>
      </c>
      <c r="M1375" s="65">
        <v>71</v>
      </c>
    </row>
    <row r="1376" spans="12:13">
      <c r="L1376" s="23" t="s">
        <v>4465</v>
      </c>
      <c r="M1376" s="65">
        <v>72</v>
      </c>
    </row>
    <row r="1377" spans="12:13">
      <c r="L1377" s="23" t="s">
        <v>4466</v>
      </c>
      <c r="M1377" s="65">
        <v>73</v>
      </c>
    </row>
    <row r="1378" spans="12:13">
      <c r="L1378" s="23" t="s">
        <v>4467</v>
      </c>
      <c r="M1378" s="65">
        <v>74</v>
      </c>
    </row>
    <row r="1379" spans="12:13">
      <c r="L1379" s="23" t="s">
        <v>4468</v>
      </c>
      <c r="M1379" s="65">
        <v>75</v>
      </c>
    </row>
    <row r="1380" spans="12:13">
      <c r="L1380" s="23" t="s">
        <v>4469</v>
      </c>
      <c r="M1380" s="65">
        <v>76</v>
      </c>
    </row>
    <row r="1381" spans="12:13">
      <c r="L1381" s="23" t="s">
        <v>4470</v>
      </c>
      <c r="M1381" s="65">
        <v>77</v>
      </c>
    </row>
    <row r="1382" spans="12:13">
      <c r="L1382" s="23" t="s">
        <v>4471</v>
      </c>
      <c r="M1382" s="65" t="s">
        <v>4472</v>
      </c>
    </row>
    <row r="1383" spans="12:13">
      <c r="L1383" s="23" t="s">
        <v>4473</v>
      </c>
      <c r="M1383" s="65" t="s">
        <v>4474</v>
      </c>
    </row>
    <row r="1384" spans="12:13">
      <c r="L1384" s="23" t="s">
        <v>4475</v>
      </c>
      <c r="M1384" s="65" t="s">
        <v>4476</v>
      </c>
    </row>
    <row r="1385" spans="12:13">
      <c r="L1385" s="23" t="s">
        <v>4477</v>
      </c>
      <c r="M1385" s="65" t="s">
        <v>4478</v>
      </c>
    </row>
    <row r="1386" spans="12:13">
      <c r="L1386" s="23" t="s">
        <v>4479</v>
      </c>
      <c r="M1386" s="65" t="s">
        <v>4480</v>
      </c>
    </row>
    <row r="1387" spans="12:13">
      <c r="L1387" s="23" t="s">
        <v>4481</v>
      </c>
      <c r="M1387" s="65" t="s">
        <v>4482</v>
      </c>
    </row>
    <row r="1388" spans="12:13">
      <c r="L1388" s="23" t="s">
        <v>4483</v>
      </c>
      <c r="M1388" s="65" t="s">
        <v>4484</v>
      </c>
    </row>
    <row r="1389" spans="12:13">
      <c r="L1389" s="23" t="s">
        <v>4485</v>
      </c>
      <c r="M1389" s="65" t="s">
        <v>4486</v>
      </c>
    </row>
    <row r="1390" spans="12:13">
      <c r="L1390" s="23" t="s">
        <v>4487</v>
      </c>
      <c r="M1390" s="65" t="s">
        <v>4488</v>
      </c>
    </row>
    <row r="1391" spans="12:13">
      <c r="L1391" s="23" t="s">
        <v>4489</v>
      </c>
      <c r="M1391" s="65" t="s">
        <v>4490</v>
      </c>
    </row>
    <row r="1392" spans="12:13">
      <c r="L1392" s="23" t="s">
        <v>4491</v>
      </c>
      <c r="M1392" s="65" t="s">
        <v>4492</v>
      </c>
    </row>
    <row r="1393" spans="12:13">
      <c r="L1393" s="23" t="s">
        <v>4493</v>
      </c>
      <c r="M1393" s="65" t="s">
        <v>4494</v>
      </c>
    </row>
    <row r="1394" spans="12:13">
      <c r="L1394" s="23" t="s">
        <v>4495</v>
      </c>
      <c r="M1394" s="65" t="s">
        <v>4496</v>
      </c>
    </row>
    <row r="1395" spans="12:13">
      <c r="L1395" s="23" t="s">
        <v>4497</v>
      </c>
      <c r="M1395" s="65" t="s">
        <v>4498</v>
      </c>
    </row>
    <row r="1396" spans="12:13">
      <c r="L1396" s="23" t="s">
        <v>4499</v>
      </c>
      <c r="M1396" s="65" t="s">
        <v>4500</v>
      </c>
    </row>
    <row r="1397" spans="12:13">
      <c r="L1397" s="23" t="s">
        <v>4501</v>
      </c>
      <c r="M1397" s="65" t="s">
        <v>4502</v>
      </c>
    </row>
    <row r="1398" spans="12:13">
      <c r="L1398" s="23" t="s">
        <v>4503</v>
      </c>
      <c r="M1398" s="65" t="s">
        <v>4504</v>
      </c>
    </row>
    <row r="1399" spans="12:13">
      <c r="L1399" s="23" t="s">
        <v>4505</v>
      </c>
      <c r="M1399" s="65" t="s">
        <v>4506</v>
      </c>
    </row>
    <row r="1400" spans="12:13">
      <c r="L1400" s="23" t="s">
        <v>4507</v>
      </c>
      <c r="M1400" s="65" t="s">
        <v>4508</v>
      </c>
    </row>
    <row r="1401" spans="12:13">
      <c r="L1401" s="23" t="s">
        <v>4509</v>
      </c>
      <c r="M1401" s="65" t="s">
        <v>4510</v>
      </c>
    </row>
    <row r="1402" spans="12:13">
      <c r="L1402" s="23" t="s">
        <v>4511</v>
      </c>
      <c r="M1402" s="65" t="s">
        <v>4512</v>
      </c>
    </row>
    <row r="1403" spans="12:13">
      <c r="L1403" s="23" t="s">
        <v>4513</v>
      </c>
      <c r="M1403" s="65" t="s">
        <v>4514</v>
      </c>
    </row>
    <row r="1404" spans="12:13">
      <c r="L1404" s="23" t="s">
        <v>4515</v>
      </c>
      <c r="M1404" s="65" t="s">
        <v>4516</v>
      </c>
    </row>
    <row r="1405" spans="12:13">
      <c r="L1405" s="23" t="s">
        <v>4517</v>
      </c>
      <c r="M1405" s="65" t="s">
        <v>4518</v>
      </c>
    </row>
    <row r="1406" spans="12:13">
      <c r="L1406" s="23" t="s">
        <v>4519</v>
      </c>
      <c r="M1406" s="65" t="s">
        <v>4520</v>
      </c>
    </row>
    <row r="1407" spans="12:13">
      <c r="L1407" s="23" t="s">
        <v>4521</v>
      </c>
      <c r="M1407" s="65" t="s">
        <v>4522</v>
      </c>
    </row>
    <row r="1408" spans="12:13">
      <c r="L1408" s="23" t="s">
        <v>4523</v>
      </c>
      <c r="M1408" s="65" t="s">
        <v>4524</v>
      </c>
    </row>
    <row r="1409" spans="12:13">
      <c r="L1409" s="23" t="s">
        <v>4525</v>
      </c>
      <c r="M1409" s="65" t="s">
        <v>4526</v>
      </c>
    </row>
    <row r="1410" spans="12:13">
      <c r="L1410" s="23" t="s">
        <v>4527</v>
      </c>
      <c r="M1410" s="65" t="s">
        <v>4528</v>
      </c>
    </row>
    <row r="1411" spans="12:13">
      <c r="L1411" s="23" t="s">
        <v>4529</v>
      </c>
      <c r="M1411" s="65" t="s">
        <v>4530</v>
      </c>
    </row>
    <row r="1412" spans="12:13">
      <c r="L1412" s="23" t="s">
        <v>4531</v>
      </c>
      <c r="M1412" s="65" t="s">
        <v>4532</v>
      </c>
    </row>
    <row r="1413" spans="12:13">
      <c r="L1413" s="23" t="s">
        <v>4533</v>
      </c>
      <c r="M1413" s="65" t="s">
        <v>4534</v>
      </c>
    </row>
    <row r="1414" spans="12:13">
      <c r="L1414" s="23" t="s">
        <v>4535</v>
      </c>
      <c r="M1414" s="65" t="s">
        <v>4536</v>
      </c>
    </row>
    <row r="1415" spans="12:13">
      <c r="L1415" s="23" t="s">
        <v>4537</v>
      </c>
      <c r="M1415" s="65" t="s">
        <v>4538</v>
      </c>
    </row>
    <row r="1416" spans="12:13">
      <c r="L1416" s="23" t="s">
        <v>4539</v>
      </c>
      <c r="M1416" s="65" t="s">
        <v>4540</v>
      </c>
    </row>
    <row r="1417" spans="12:13">
      <c r="L1417" s="23" t="s">
        <v>4541</v>
      </c>
      <c r="M1417" s="65" t="s">
        <v>4542</v>
      </c>
    </row>
    <row r="1418" spans="12:13">
      <c r="L1418" s="23" t="s">
        <v>4543</v>
      </c>
      <c r="M1418" s="65" t="s">
        <v>4544</v>
      </c>
    </row>
    <row r="1419" spans="12:13">
      <c r="L1419" s="23" t="s">
        <v>4545</v>
      </c>
      <c r="M1419" s="65" t="s">
        <v>4546</v>
      </c>
    </row>
    <row r="1420" spans="12:13">
      <c r="L1420" s="23" t="s">
        <v>4547</v>
      </c>
      <c r="M1420" s="65" t="s">
        <v>4548</v>
      </c>
    </row>
    <row r="1421" spans="12:13">
      <c r="L1421" s="23" t="s">
        <v>4549</v>
      </c>
      <c r="M1421" s="65" t="s">
        <v>4550</v>
      </c>
    </row>
    <row r="1422" spans="12:13">
      <c r="L1422" s="23" t="s">
        <v>4551</v>
      </c>
      <c r="M1422" s="65" t="s">
        <v>4552</v>
      </c>
    </row>
    <row r="1423" spans="12:13">
      <c r="L1423" s="23" t="s">
        <v>4553</v>
      </c>
      <c r="M1423" s="65" t="s">
        <v>4554</v>
      </c>
    </row>
    <row r="1424" spans="12:13">
      <c r="L1424" s="23" t="s">
        <v>4555</v>
      </c>
      <c r="M1424" s="65" t="s">
        <v>4556</v>
      </c>
    </row>
    <row r="1425" spans="12:13">
      <c r="L1425" s="23" t="s">
        <v>4557</v>
      </c>
      <c r="M1425" s="65" t="s">
        <v>4558</v>
      </c>
    </row>
    <row r="1426" spans="12:13">
      <c r="L1426" s="23" t="s">
        <v>4559</v>
      </c>
      <c r="M1426" s="65" t="s">
        <v>4560</v>
      </c>
    </row>
    <row r="1427" spans="12:13">
      <c r="L1427" s="23" t="s">
        <v>4561</v>
      </c>
      <c r="M1427" s="65" t="s">
        <v>4562</v>
      </c>
    </row>
    <row r="1428" spans="12:13">
      <c r="L1428" s="23" t="s">
        <v>4563</v>
      </c>
      <c r="M1428" s="65" t="s">
        <v>4564</v>
      </c>
    </row>
    <row r="1429" spans="12:13">
      <c r="L1429" s="23" t="s">
        <v>4565</v>
      </c>
      <c r="M1429" s="65" t="s">
        <v>4566</v>
      </c>
    </row>
    <row r="1430" spans="12:13">
      <c r="L1430" s="23" t="s">
        <v>4567</v>
      </c>
      <c r="M1430" s="65" t="s">
        <v>4568</v>
      </c>
    </row>
    <row r="1431" spans="12:13">
      <c r="L1431" s="23" t="s">
        <v>4569</v>
      </c>
      <c r="M1431" s="65" t="s">
        <v>4570</v>
      </c>
    </row>
    <row r="1432" spans="12:13">
      <c r="L1432" s="23" t="s">
        <v>4571</v>
      </c>
      <c r="M1432" s="65" t="s">
        <v>4572</v>
      </c>
    </row>
    <row r="1433" spans="12:13">
      <c r="L1433" s="23" t="s">
        <v>4573</v>
      </c>
      <c r="M1433" s="65" t="s">
        <v>4574</v>
      </c>
    </row>
    <row r="1434" spans="12:13">
      <c r="L1434" s="23" t="s">
        <v>4575</v>
      </c>
      <c r="M1434" s="65" t="s">
        <v>4576</v>
      </c>
    </row>
    <row r="1435" spans="12:13">
      <c r="L1435" s="23" t="s">
        <v>4577</v>
      </c>
      <c r="M1435" s="65" t="s">
        <v>4578</v>
      </c>
    </row>
    <row r="1436" spans="12:13">
      <c r="L1436" s="23" t="s">
        <v>4579</v>
      </c>
      <c r="M1436" s="65" t="s">
        <v>4580</v>
      </c>
    </row>
    <row r="1437" spans="12:13">
      <c r="L1437" s="23" t="s">
        <v>4581</v>
      </c>
      <c r="M1437" s="65" t="s">
        <v>4582</v>
      </c>
    </row>
    <row r="1438" spans="12:13">
      <c r="L1438" s="23" t="s">
        <v>4583</v>
      </c>
      <c r="M1438" s="65" t="s">
        <v>4584</v>
      </c>
    </row>
    <row r="1439" spans="12:13">
      <c r="L1439" s="23" t="s">
        <v>4585</v>
      </c>
      <c r="M1439" s="65" t="s">
        <v>4586</v>
      </c>
    </row>
    <row r="1440" spans="12:13">
      <c r="L1440" s="23" t="s">
        <v>4587</v>
      </c>
      <c r="M1440" s="65" t="s">
        <v>4588</v>
      </c>
    </row>
    <row r="1441" spans="12:13">
      <c r="L1441" s="23" t="s">
        <v>4589</v>
      </c>
      <c r="M1441" s="65" t="s">
        <v>4590</v>
      </c>
    </row>
    <row r="1442" spans="12:13">
      <c r="L1442" s="23" t="s">
        <v>4591</v>
      </c>
      <c r="M1442" s="65" t="s">
        <v>4592</v>
      </c>
    </row>
    <row r="1443" spans="12:13">
      <c r="L1443" s="23" t="s">
        <v>4593</v>
      </c>
      <c r="M1443" s="65" t="s">
        <v>4594</v>
      </c>
    </row>
    <row r="1444" spans="12:13">
      <c r="L1444" s="23" t="s">
        <v>4595</v>
      </c>
      <c r="M1444" s="65" t="s">
        <v>4596</v>
      </c>
    </row>
    <row r="1445" spans="12:13">
      <c r="L1445" s="23" t="s">
        <v>4597</v>
      </c>
      <c r="M1445" s="65" t="s">
        <v>4598</v>
      </c>
    </row>
    <row r="1446" spans="12:13">
      <c r="L1446" s="23" t="s">
        <v>4599</v>
      </c>
      <c r="M1446" s="65" t="s">
        <v>4600</v>
      </c>
    </row>
    <row r="1447" spans="12:13">
      <c r="L1447" s="23" t="s">
        <v>4601</v>
      </c>
      <c r="M1447" s="65" t="s">
        <v>4602</v>
      </c>
    </row>
    <row r="1448" spans="12:13">
      <c r="L1448" s="23" t="s">
        <v>4603</v>
      </c>
      <c r="M1448" s="65" t="s">
        <v>4604</v>
      </c>
    </row>
    <row r="1449" spans="12:13">
      <c r="L1449" s="23" t="s">
        <v>4605</v>
      </c>
      <c r="M1449" s="65" t="s">
        <v>4606</v>
      </c>
    </row>
    <row r="1450" spans="12:13">
      <c r="L1450" s="23" t="s">
        <v>4607</v>
      </c>
      <c r="M1450" s="65" t="s">
        <v>4608</v>
      </c>
    </row>
    <row r="1451" spans="12:13">
      <c r="L1451" s="23" t="s">
        <v>4609</v>
      </c>
      <c r="M1451" s="65" t="s">
        <v>4610</v>
      </c>
    </row>
    <row r="1452" spans="12:13">
      <c r="L1452" s="23" t="s">
        <v>4611</v>
      </c>
      <c r="M1452" s="65" t="s">
        <v>4612</v>
      </c>
    </row>
    <row r="1453" spans="12:13">
      <c r="L1453" s="23" t="s">
        <v>4613</v>
      </c>
      <c r="M1453" s="65" t="s">
        <v>4614</v>
      </c>
    </row>
    <row r="1454" spans="12:13">
      <c r="L1454" s="23" t="s">
        <v>4615</v>
      </c>
      <c r="M1454" s="65" t="s">
        <v>4616</v>
      </c>
    </row>
    <row r="1455" spans="12:13">
      <c r="L1455" s="23" t="s">
        <v>4617</v>
      </c>
      <c r="M1455" s="65" t="s">
        <v>4618</v>
      </c>
    </row>
    <row r="1456" spans="12:13">
      <c r="L1456" s="23" t="s">
        <v>4619</v>
      </c>
      <c r="M1456" s="65" t="s">
        <v>4620</v>
      </c>
    </row>
    <row r="1457" spans="12:13">
      <c r="L1457" s="23" t="s">
        <v>4621</v>
      </c>
      <c r="M1457" s="65" t="s">
        <v>4622</v>
      </c>
    </row>
    <row r="1458" spans="12:13">
      <c r="L1458" s="23" t="s">
        <v>4623</v>
      </c>
      <c r="M1458" s="65" t="s">
        <v>4624</v>
      </c>
    </row>
    <row r="1459" spans="12:13">
      <c r="L1459" s="23" t="s">
        <v>4625</v>
      </c>
      <c r="M1459" s="65" t="s">
        <v>4626</v>
      </c>
    </row>
    <row r="1460" spans="12:13">
      <c r="L1460" s="23" t="s">
        <v>4627</v>
      </c>
      <c r="M1460" s="65" t="s">
        <v>4628</v>
      </c>
    </row>
    <row r="1461" spans="12:13">
      <c r="L1461" s="23" t="s">
        <v>4629</v>
      </c>
      <c r="M1461" s="65" t="s">
        <v>4630</v>
      </c>
    </row>
    <row r="1462" spans="12:13">
      <c r="L1462" s="23" t="s">
        <v>4631</v>
      </c>
      <c r="M1462" s="65" t="s">
        <v>4632</v>
      </c>
    </row>
    <row r="1463" spans="12:13">
      <c r="L1463" s="23" t="s">
        <v>4633</v>
      </c>
      <c r="M1463" s="65" t="s">
        <v>4634</v>
      </c>
    </row>
    <row r="1464" spans="12:13">
      <c r="L1464" s="23" t="s">
        <v>4635</v>
      </c>
      <c r="M1464" s="65" t="s">
        <v>4636</v>
      </c>
    </row>
    <row r="1465" spans="12:13">
      <c r="L1465" s="23" t="s">
        <v>4637</v>
      </c>
      <c r="M1465" s="65" t="s">
        <v>4638</v>
      </c>
    </row>
    <row r="1466" spans="12:13">
      <c r="L1466" s="23" t="s">
        <v>4639</v>
      </c>
      <c r="M1466" s="65" t="s">
        <v>4640</v>
      </c>
    </row>
    <row r="1467" spans="12:13">
      <c r="L1467" s="23" t="s">
        <v>4641</v>
      </c>
      <c r="M1467" s="65" t="s">
        <v>4642</v>
      </c>
    </row>
    <row r="1468" spans="12:13">
      <c r="L1468" s="23" t="s">
        <v>4643</v>
      </c>
      <c r="M1468" s="65" t="s">
        <v>4644</v>
      </c>
    </row>
    <row r="1469" spans="12:13">
      <c r="L1469" s="23" t="s">
        <v>4645</v>
      </c>
      <c r="M1469" s="65" t="s">
        <v>4646</v>
      </c>
    </row>
    <row r="1470" spans="12:13">
      <c r="L1470" s="23" t="s">
        <v>4647</v>
      </c>
      <c r="M1470" s="65" t="s">
        <v>4648</v>
      </c>
    </row>
    <row r="1471" spans="12:13">
      <c r="L1471" s="23" t="s">
        <v>4649</v>
      </c>
      <c r="M1471" s="65" t="s">
        <v>4650</v>
      </c>
    </row>
    <row r="1472" spans="12:13">
      <c r="L1472" s="23" t="s">
        <v>4651</v>
      </c>
      <c r="M1472" s="65" t="s">
        <v>4652</v>
      </c>
    </row>
    <row r="1473" spans="12:13">
      <c r="L1473" s="23" t="s">
        <v>4653</v>
      </c>
      <c r="M1473" s="65" t="s">
        <v>4654</v>
      </c>
    </row>
    <row r="1474" spans="12:13">
      <c r="L1474" s="23" t="s">
        <v>4655</v>
      </c>
      <c r="M1474" s="65" t="s">
        <v>4656</v>
      </c>
    </row>
    <row r="1475" spans="12:13">
      <c r="L1475" s="23" t="s">
        <v>4657</v>
      </c>
      <c r="M1475" s="65" t="s">
        <v>4658</v>
      </c>
    </row>
    <row r="1476" spans="12:13">
      <c r="L1476" s="23" t="s">
        <v>4659</v>
      </c>
      <c r="M1476" s="65" t="s">
        <v>4660</v>
      </c>
    </row>
    <row r="1477" spans="12:13">
      <c r="L1477" s="23" t="s">
        <v>4661</v>
      </c>
      <c r="M1477" s="65" t="s">
        <v>4662</v>
      </c>
    </row>
    <row r="1478" spans="12:13">
      <c r="L1478" s="23" t="s">
        <v>4663</v>
      </c>
      <c r="M1478" s="65" t="s">
        <v>4664</v>
      </c>
    </row>
    <row r="1479" spans="12:13">
      <c r="L1479" s="23" t="s">
        <v>4665</v>
      </c>
      <c r="M1479" s="65" t="s">
        <v>4666</v>
      </c>
    </row>
    <row r="1480" spans="12:13">
      <c r="L1480" s="23" t="s">
        <v>4667</v>
      </c>
      <c r="M1480" s="65" t="s">
        <v>4668</v>
      </c>
    </row>
    <row r="1481" spans="12:13">
      <c r="L1481" s="23" t="s">
        <v>4669</v>
      </c>
      <c r="M1481" s="65" t="s">
        <v>4670</v>
      </c>
    </row>
    <row r="1482" spans="12:13">
      <c r="L1482" s="23" t="s">
        <v>4671</v>
      </c>
      <c r="M1482" s="65" t="s">
        <v>4672</v>
      </c>
    </row>
    <row r="1483" spans="12:13">
      <c r="L1483" s="23" t="s">
        <v>4673</v>
      </c>
      <c r="M1483" s="65" t="s">
        <v>4674</v>
      </c>
    </row>
    <row r="1484" spans="12:13">
      <c r="L1484" s="23" t="s">
        <v>4675</v>
      </c>
      <c r="M1484" s="65" t="s">
        <v>4676</v>
      </c>
    </row>
    <row r="1485" spans="12:13">
      <c r="L1485" s="23" t="s">
        <v>4677</v>
      </c>
      <c r="M1485" s="65" t="s">
        <v>4678</v>
      </c>
    </row>
    <row r="1486" spans="12:13">
      <c r="L1486" s="23" t="s">
        <v>4679</v>
      </c>
      <c r="M1486" s="65" t="s">
        <v>4680</v>
      </c>
    </row>
    <row r="1487" spans="12:13">
      <c r="L1487" s="23" t="s">
        <v>4681</v>
      </c>
      <c r="M1487" s="65" t="s">
        <v>4682</v>
      </c>
    </row>
    <row r="1488" spans="12:13">
      <c r="L1488" s="23" t="s">
        <v>4683</v>
      </c>
      <c r="M1488" s="65" t="s">
        <v>4684</v>
      </c>
    </row>
    <row r="1489" spans="12:13">
      <c r="L1489" s="23" t="s">
        <v>4685</v>
      </c>
      <c r="M1489" s="65" t="s">
        <v>4686</v>
      </c>
    </row>
    <row r="1490" spans="12:13">
      <c r="L1490" s="23" t="s">
        <v>4687</v>
      </c>
      <c r="M1490" s="65" t="s">
        <v>4688</v>
      </c>
    </row>
    <row r="1491" spans="12:13">
      <c r="L1491" s="23" t="s">
        <v>4689</v>
      </c>
      <c r="M1491" s="65" t="s">
        <v>4690</v>
      </c>
    </row>
    <row r="1492" spans="12:13">
      <c r="L1492" s="23" t="s">
        <v>4691</v>
      </c>
      <c r="M1492" s="65" t="s">
        <v>4692</v>
      </c>
    </row>
    <row r="1493" spans="12:13">
      <c r="L1493" s="23" t="s">
        <v>4693</v>
      </c>
      <c r="M1493" s="65" t="s">
        <v>4694</v>
      </c>
    </row>
    <row r="1494" spans="12:13">
      <c r="L1494" s="23"/>
      <c r="M1494" s="65" t="s">
        <v>4695</v>
      </c>
    </row>
    <row r="1495" spans="12:13">
      <c r="L1495" s="23"/>
      <c r="M1495" s="65" t="s">
        <v>4696</v>
      </c>
    </row>
    <row r="1496" spans="12:13">
      <c r="L1496" s="23"/>
      <c r="M1496" s="65" t="s">
        <v>4697</v>
      </c>
    </row>
    <row r="1497" spans="12:13">
      <c r="L1497" s="23"/>
      <c r="M1497" s="65" t="s">
        <v>4698</v>
      </c>
    </row>
    <row r="1498" spans="12:13">
      <c r="L1498" s="23" t="s">
        <v>4699</v>
      </c>
      <c r="M1498" s="65" t="s">
        <v>4700</v>
      </c>
    </row>
    <row r="1499" spans="12:13">
      <c r="L1499" s="23"/>
      <c r="M1499" s="65" t="s">
        <v>4701</v>
      </c>
    </row>
    <row r="1500" spans="12:13">
      <c r="L1500" s="23" t="s">
        <v>4702</v>
      </c>
      <c r="M1500" s="65" t="s">
        <v>4703</v>
      </c>
    </row>
    <row r="1501" spans="12:13">
      <c r="L1501" s="16" t="s">
        <v>4704</v>
      </c>
      <c r="M1501" s="66" t="s">
        <v>4705</v>
      </c>
    </row>
  </sheetData>
  <sheetProtection selectLockedCells="1" selectUnlockedCells="1"/>
  <pageMargins left="0.51181102362204722" right="0.70866141732283461" top="0.59055118110236215" bottom="0.70866141732283461" header="0.31496062992125984" footer="0.31496062992125984"/>
  <pageSetup paperSize="9" scale="3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 filterMode="1"/>
  <dimension ref="A1:I102"/>
  <sheetViews>
    <sheetView topLeftCell="A22" zoomScale="70" zoomScaleNormal="70" workbookViewId="0">
      <selection activeCell="G4" sqref="G4:I74"/>
    </sheetView>
  </sheetViews>
  <sheetFormatPr baseColWidth="10" defaultColWidth="47.7109375" defaultRowHeight="15"/>
  <cols>
    <col min="1" max="1" width="56.85546875" customWidth="1"/>
    <col min="2" max="2" width="47.7109375" customWidth="1"/>
    <col min="3" max="3" width="16.140625" customWidth="1"/>
    <col min="4" max="4" width="47.7109375" customWidth="1"/>
    <col min="5" max="5" width="17.7109375" customWidth="1"/>
    <col min="6" max="6" width="18.28515625" customWidth="1"/>
    <col min="7" max="7" width="53.5703125" customWidth="1"/>
    <col min="8" max="8" width="8.7109375" customWidth="1"/>
    <col min="9" max="9" width="19.140625" customWidth="1"/>
  </cols>
  <sheetData>
    <row r="1" spans="1:9" s="537" customFormat="1" ht="18.75">
      <c r="A1" s="533"/>
      <c r="B1" s="533"/>
      <c r="C1" s="533"/>
      <c r="D1" s="534"/>
      <c r="E1" s="533"/>
      <c r="F1" s="533"/>
      <c r="G1" s="533"/>
      <c r="H1" s="535"/>
      <c r="I1" s="536"/>
    </row>
    <row r="2" spans="1:9" s="537" customFormat="1" ht="26.25">
      <c r="A2" s="1041" t="s">
        <v>4804</v>
      </c>
      <c r="B2" s="1041"/>
      <c r="C2" s="1041"/>
      <c r="D2" s="1041"/>
      <c r="E2" s="1041"/>
      <c r="G2" s="1041" t="s">
        <v>4805</v>
      </c>
      <c r="H2" s="1041"/>
      <c r="I2" s="1041"/>
    </row>
    <row r="3" spans="1:9" s="537" customFormat="1" ht="30">
      <c r="A3" s="538" t="s">
        <v>5012</v>
      </c>
      <c r="B3" s="538" t="s">
        <v>4806</v>
      </c>
      <c r="C3" s="538" t="s">
        <v>4807</v>
      </c>
      <c r="D3" s="539" t="s">
        <v>4808</v>
      </c>
      <c r="E3" s="539" t="s">
        <v>4809</v>
      </c>
      <c r="F3" s="540"/>
      <c r="G3" s="538" t="s">
        <v>4806</v>
      </c>
      <c r="H3" s="541"/>
      <c r="I3" s="510" t="s">
        <v>5009</v>
      </c>
    </row>
    <row r="4" spans="1:9" s="537" customFormat="1" ht="29.25">
      <c r="A4" s="542" t="s">
        <v>4810</v>
      </c>
      <c r="B4" s="543" t="s">
        <v>5013</v>
      </c>
      <c r="C4" s="544" t="s">
        <v>146</v>
      </c>
      <c r="D4" s="545" t="s">
        <v>5125</v>
      </c>
      <c r="E4" s="468"/>
      <c r="F4" s="540"/>
      <c r="G4" s="542" t="s">
        <v>4810</v>
      </c>
      <c r="H4" s="541">
        <v>1</v>
      </c>
      <c r="I4" s="511"/>
    </row>
    <row r="5" spans="1:9" s="537" customFormat="1" ht="29.25">
      <c r="A5" s="542" t="s">
        <v>4811</v>
      </c>
      <c r="B5" s="543" t="s">
        <v>5014</v>
      </c>
      <c r="C5" s="544" t="s">
        <v>4812</v>
      </c>
      <c r="D5" s="545" t="s">
        <v>5125</v>
      </c>
      <c r="E5" s="468"/>
      <c r="F5" s="540"/>
      <c r="G5" s="542" t="s">
        <v>4811</v>
      </c>
      <c r="H5" s="541">
        <v>1</v>
      </c>
      <c r="I5" s="511"/>
    </row>
    <row r="6" spans="1:9" s="537" customFormat="1">
      <c r="A6" s="542" t="s">
        <v>5015</v>
      </c>
      <c r="B6" s="543" t="s">
        <v>5015</v>
      </c>
      <c r="C6" s="544" t="s">
        <v>5016</v>
      </c>
      <c r="D6" s="545"/>
      <c r="E6" s="468"/>
      <c r="F6" s="540"/>
      <c r="G6" s="542" t="s">
        <v>5015</v>
      </c>
      <c r="H6" s="541"/>
      <c r="I6" s="511"/>
    </row>
    <row r="7" spans="1:9" s="537" customFormat="1">
      <c r="A7" s="542" t="s">
        <v>5022</v>
      </c>
      <c r="B7" s="543" t="s">
        <v>5019</v>
      </c>
      <c r="C7" s="544" t="s">
        <v>5023</v>
      </c>
      <c r="D7" s="545"/>
      <c r="E7" s="546"/>
      <c r="F7" s="540"/>
      <c r="G7" s="542" t="s">
        <v>5022</v>
      </c>
      <c r="H7" s="541">
        <v>1</v>
      </c>
      <c r="I7" s="511"/>
    </row>
    <row r="8" spans="1:9" s="537" customFormat="1">
      <c r="A8" s="542" t="s">
        <v>5026</v>
      </c>
      <c r="B8" s="543" t="s">
        <v>5021</v>
      </c>
      <c r="C8" s="544" t="s">
        <v>5027</v>
      </c>
      <c r="D8" s="545"/>
      <c r="E8" s="546"/>
      <c r="F8" s="540"/>
      <c r="G8" s="542" t="s">
        <v>5026</v>
      </c>
      <c r="H8" s="541">
        <v>1</v>
      </c>
      <c r="I8" s="511"/>
    </row>
    <row r="9" spans="1:9" s="537" customFormat="1">
      <c r="A9" s="542" t="s">
        <v>5030</v>
      </c>
      <c r="B9" s="543" t="s">
        <v>5025</v>
      </c>
      <c r="C9" s="544" t="s">
        <v>191</v>
      </c>
      <c r="D9" s="545" t="s">
        <v>5126</v>
      </c>
      <c r="E9" s="468"/>
      <c r="F9" s="540"/>
      <c r="G9" s="542" t="s">
        <v>5030</v>
      </c>
      <c r="H9" s="541">
        <v>1</v>
      </c>
      <c r="I9" s="511"/>
    </row>
    <row r="10" spans="1:9" s="537" customFormat="1" ht="43.5" hidden="1">
      <c r="A10" s="542" t="s">
        <v>5017</v>
      </c>
      <c r="B10" s="543" t="s">
        <v>5018</v>
      </c>
      <c r="C10" s="544" t="s">
        <v>177</v>
      </c>
      <c r="D10" s="545" t="s">
        <v>5127</v>
      </c>
      <c r="E10" s="468" t="s">
        <v>4814</v>
      </c>
      <c r="F10" s="540"/>
      <c r="G10" s="542" t="s">
        <v>5033</v>
      </c>
      <c r="H10" s="541">
        <v>1</v>
      </c>
      <c r="I10" s="511"/>
    </row>
    <row r="11" spans="1:9" s="537" customFormat="1" ht="43.5" hidden="1">
      <c r="A11" s="542" t="s">
        <v>4815</v>
      </c>
      <c r="B11" s="543" t="s">
        <v>5020</v>
      </c>
      <c r="C11" s="544" t="s">
        <v>162</v>
      </c>
      <c r="D11" s="545" t="s">
        <v>5127</v>
      </c>
      <c r="E11" s="468" t="s">
        <v>4814</v>
      </c>
      <c r="F11" s="540"/>
      <c r="G11" s="542" t="s">
        <v>4817</v>
      </c>
      <c r="H11" s="541">
        <v>1</v>
      </c>
      <c r="I11" s="511"/>
    </row>
    <row r="12" spans="1:9" s="537" customFormat="1">
      <c r="A12" s="542" t="s">
        <v>5033</v>
      </c>
      <c r="B12" s="543" t="s">
        <v>5029</v>
      </c>
      <c r="C12" s="544" t="s">
        <v>5034</v>
      </c>
      <c r="D12" s="545"/>
      <c r="E12" s="546"/>
      <c r="F12" s="540"/>
      <c r="G12" s="542" t="s">
        <v>4828</v>
      </c>
      <c r="H12" s="541">
        <v>1</v>
      </c>
      <c r="I12" s="511"/>
    </row>
    <row r="13" spans="1:9" s="537" customFormat="1">
      <c r="A13" s="542" t="s">
        <v>4817</v>
      </c>
      <c r="B13" s="543" t="s">
        <v>4817</v>
      </c>
      <c r="C13" s="544" t="s">
        <v>4822</v>
      </c>
      <c r="D13" s="545"/>
      <c r="E13" s="468"/>
      <c r="F13" s="540"/>
      <c r="G13" s="542" t="s">
        <v>5048</v>
      </c>
      <c r="H13" s="541">
        <v>1</v>
      </c>
      <c r="I13" s="511"/>
    </row>
    <row r="14" spans="1:9" s="537" customFormat="1">
      <c r="A14" s="542" t="s">
        <v>4828</v>
      </c>
      <c r="B14" s="543" t="s">
        <v>5043</v>
      </c>
      <c r="C14" s="544" t="s">
        <v>4829</v>
      </c>
      <c r="D14" s="545" t="s">
        <v>5128</v>
      </c>
      <c r="E14" s="468"/>
      <c r="F14" s="540"/>
      <c r="G14" s="542" t="s">
        <v>5050</v>
      </c>
      <c r="H14" s="541">
        <v>1</v>
      </c>
      <c r="I14" s="511"/>
    </row>
    <row r="15" spans="1:9" s="537" customFormat="1">
      <c r="A15" s="542" t="s">
        <v>5048</v>
      </c>
      <c r="B15" s="543" t="s">
        <v>5045</v>
      </c>
      <c r="C15" s="544" t="s">
        <v>4830</v>
      </c>
      <c r="D15" s="545" t="s">
        <v>5128</v>
      </c>
      <c r="E15" s="468"/>
      <c r="F15" s="540"/>
      <c r="G15" s="542" t="s">
        <v>4848</v>
      </c>
      <c r="H15" s="541">
        <v>1</v>
      </c>
      <c r="I15" s="511"/>
    </row>
    <row r="16" spans="1:9" s="537" customFormat="1">
      <c r="A16" s="542" t="s">
        <v>5050</v>
      </c>
      <c r="B16" s="542" t="s">
        <v>5046</v>
      </c>
      <c r="C16" s="544" t="s">
        <v>5051</v>
      </c>
      <c r="D16" s="545"/>
      <c r="E16" s="546"/>
      <c r="F16" s="540"/>
      <c r="G16" s="542" t="s">
        <v>4849</v>
      </c>
      <c r="H16" s="541">
        <v>1</v>
      </c>
      <c r="I16" s="511"/>
    </row>
    <row r="17" spans="1:9" s="537" customFormat="1">
      <c r="A17" s="542" t="s">
        <v>4848</v>
      </c>
      <c r="B17" s="543" t="s">
        <v>5082</v>
      </c>
      <c r="C17" s="544" t="s">
        <v>400</v>
      </c>
      <c r="D17" s="545"/>
      <c r="E17" s="468"/>
      <c r="F17" s="540"/>
      <c r="G17" s="542" t="s">
        <v>4821</v>
      </c>
      <c r="H17" s="541">
        <v>1</v>
      </c>
      <c r="I17" s="511"/>
    </row>
    <row r="18" spans="1:9" s="537" customFormat="1">
      <c r="A18" s="542" t="s">
        <v>4849</v>
      </c>
      <c r="B18" s="543" t="s">
        <v>5083</v>
      </c>
      <c r="C18" s="544" t="s">
        <v>4853</v>
      </c>
      <c r="D18" s="545" t="s">
        <v>5128</v>
      </c>
      <c r="E18" s="468"/>
      <c r="F18" s="540"/>
      <c r="G18" s="542" t="s">
        <v>4823</v>
      </c>
      <c r="H18" s="541">
        <v>0</v>
      </c>
      <c r="I18" s="511"/>
    </row>
    <row r="19" spans="1:9" s="537" customFormat="1">
      <c r="A19" s="542" t="s">
        <v>4821</v>
      </c>
      <c r="B19" s="543" t="s">
        <v>4821</v>
      </c>
      <c r="C19" s="544" t="s">
        <v>542</v>
      </c>
      <c r="D19" s="545"/>
      <c r="E19" s="468"/>
      <c r="F19" s="540"/>
      <c r="G19" s="542" t="s">
        <v>5040</v>
      </c>
      <c r="H19" s="541">
        <v>0</v>
      </c>
      <c r="I19" s="511"/>
    </row>
    <row r="20" spans="1:9" s="537" customFormat="1">
      <c r="A20" s="542" t="s">
        <v>4823</v>
      </c>
      <c r="B20" s="543" t="s">
        <v>5037</v>
      </c>
      <c r="C20" s="544" t="s">
        <v>4824</v>
      </c>
      <c r="D20" s="545"/>
      <c r="E20" s="468"/>
      <c r="F20" s="540"/>
      <c r="G20" s="542" t="s">
        <v>5044</v>
      </c>
      <c r="H20" s="541">
        <v>0</v>
      </c>
      <c r="I20" s="511"/>
    </row>
    <row r="21" spans="1:9" s="537" customFormat="1" ht="29.25">
      <c r="A21" s="542" t="s">
        <v>5040</v>
      </c>
      <c r="B21" s="542" t="s">
        <v>5038</v>
      </c>
      <c r="C21" s="544" t="s">
        <v>476</v>
      </c>
      <c r="D21" s="545" t="s">
        <v>5129</v>
      </c>
      <c r="E21" s="468"/>
      <c r="F21" s="540"/>
      <c r="G21" s="542" t="s">
        <v>4827</v>
      </c>
      <c r="H21" s="541">
        <v>0</v>
      </c>
      <c r="I21" s="511"/>
    </row>
    <row r="22" spans="1:9" s="537" customFormat="1">
      <c r="A22" s="542" t="s">
        <v>5044</v>
      </c>
      <c r="B22" s="542" t="s">
        <v>5039</v>
      </c>
      <c r="C22" s="544" t="s">
        <v>487</v>
      </c>
      <c r="D22" s="545"/>
      <c r="E22" s="546"/>
      <c r="F22" s="540"/>
      <c r="G22" s="542" t="s">
        <v>4880</v>
      </c>
      <c r="H22" s="541">
        <v>0</v>
      </c>
      <c r="I22" s="511"/>
    </row>
    <row r="23" spans="1:9" s="537" customFormat="1">
      <c r="A23" s="542" t="s">
        <v>4827</v>
      </c>
      <c r="B23" s="543" t="s">
        <v>5041</v>
      </c>
      <c r="C23" s="544" t="s">
        <v>455</v>
      </c>
      <c r="D23" s="545"/>
      <c r="E23" s="468"/>
      <c r="F23" s="540"/>
      <c r="G23" s="542" t="s">
        <v>4816</v>
      </c>
      <c r="H23" s="541">
        <v>0</v>
      </c>
      <c r="I23" s="511"/>
    </row>
    <row r="24" spans="1:9" s="537" customFormat="1">
      <c r="A24" s="542" t="s">
        <v>4880</v>
      </c>
      <c r="B24" s="543" t="s">
        <v>5108</v>
      </c>
      <c r="C24" s="544" t="s">
        <v>4882</v>
      </c>
      <c r="D24" s="545" t="s">
        <v>5128</v>
      </c>
      <c r="E24" s="468"/>
      <c r="F24" s="540"/>
      <c r="G24" s="542" t="s">
        <v>4818</v>
      </c>
      <c r="H24" s="541">
        <v>0</v>
      </c>
      <c r="I24" s="511"/>
    </row>
    <row r="25" spans="1:9" s="537" customFormat="1" hidden="1">
      <c r="A25" s="542" t="s">
        <v>5042</v>
      </c>
      <c r="B25" s="543" t="s">
        <v>4899</v>
      </c>
      <c r="C25" s="544" t="s">
        <v>444</v>
      </c>
      <c r="D25" s="545"/>
      <c r="E25" s="468" t="s">
        <v>4814</v>
      </c>
      <c r="F25" s="540"/>
      <c r="G25" s="542" t="s">
        <v>4852</v>
      </c>
      <c r="H25" s="541">
        <v>0</v>
      </c>
      <c r="I25" s="511"/>
    </row>
    <row r="26" spans="1:9" s="537" customFormat="1">
      <c r="A26" s="542" t="s">
        <v>4816</v>
      </c>
      <c r="B26" s="543" t="s">
        <v>5032</v>
      </c>
      <c r="C26" s="544" t="s">
        <v>411</v>
      </c>
      <c r="D26" s="545"/>
      <c r="E26" s="468"/>
      <c r="F26" s="540"/>
      <c r="G26" s="542" t="s">
        <v>5090</v>
      </c>
      <c r="H26" s="541">
        <v>0</v>
      </c>
      <c r="I26" s="511" t="s">
        <v>4892</v>
      </c>
    </row>
    <row r="27" spans="1:9" s="537" customFormat="1">
      <c r="A27" s="542" t="s">
        <v>4818</v>
      </c>
      <c r="B27" s="543" t="s">
        <v>5036</v>
      </c>
      <c r="C27" s="544" t="s">
        <v>4819</v>
      </c>
      <c r="D27" s="545" t="s">
        <v>5128</v>
      </c>
      <c r="E27" s="468"/>
      <c r="F27" s="540"/>
      <c r="G27" s="542" t="s">
        <v>4850</v>
      </c>
      <c r="H27" s="541">
        <v>0</v>
      </c>
      <c r="I27" s="511"/>
    </row>
    <row r="28" spans="1:9" s="537" customFormat="1">
      <c r="A28" s="542" t="s">
        <v>4852</v>
      </c>
      <c r="B28" s="543" t="s">
        <v>5086</v>
      </c>
      <c r="C28" s="544" t="s">
        <v>433</v>
      </c>
      <c r="D28" s="545"/>
      <c r="E28" s="468"/>
      <c r="F28" s="540"/>
      <c r="G28" s="542" t="s">
        <v>4857</v>
      </c>
      <c r="H28" s="541">
        <v>0</v>
      </c>
      <c r="I28" s="511"/>
    </row>
    <row r="29" spans="1:9" s="537" customFormat="1">
      <c r="A29" s="542" t="s">
        <v>5090</v>
      </c>
      <c r="B29" s="542" t="s">
        <v>5087</v>
      </c>
      <c r="C29" s="544" t="s">
        <v>352</v>
      </c>
      <c r="D29" s="545"/>
      <c r="E29" s="468"/>
      <c r="F29" s="540"/>
      <c r="G29" s="542" t="s">
        <v>4859</v>
      </c>
      <c r="H29" s="541">
        <v>0</v>
      </c>
      <c r="I29" s="511"/>
    </row>
    <row r="30" spans="1:9" s="537" customFormat="1">
      <c r="A30" s="542" t="s">
        <v>4850</v>
      </c>
      <c r="B30" s="543" t="s">
        <v>4850</v>
      </c>
      <c r="C30" s="544" t="s">
        <v>531</v>
      </c>
      <c r="D30" s="545"/>
      <c r="E30" s="468"/>
      <c r="F30" s="540"/>
      <c r="G30" s="542" t="s">
        <v>4855</v>
      </c>
      <c r="H30" s="541">
        <v>0</v>
      </c>
      <c r="I30" s="511"/>
    </row>
    <row r="31" spans="1:9" s="537" customFormat="1">
      <c r="A31" s="542" t="s">
        <v>4857</v>
      </c>
      <c r="B31" s="543" t="s">
        <v>5088</v>
      </c>
      <c r="C31" s="544" t="s">
        <v>4860</v>
      </c>
      <c r="D31" s="545"/>
      <c r="E31" s="468"/>
      <c r="F31" s="540"/>
      <c r="G31" s="542" t="s">
        <v>4856</v>
      </c>
      <c r="H31" s="541">
        <v>0</v>
      </c>
      <c r="I31" s="511"/>
    </row>
    <row r="32" spans="1:9" s="537" customFormat="1" ht="29.25">
      <c r="A32" s="542" t="s">
        <v>4859</v>
      </c>
      <c r="B32" s="543" t="s">
        <v>5089</v>
      </c>
      <c r="C32" s="544" t="s">
        <v>422</v>
      </c>
      <c r="D32" s="545" t="s">
        <v>5129</v>
      </c>
      <c r="E32" s="468"/>
      <c r="F32" s="540"/>
      <c r="G32" s="542" t="s">
        <v>4858</v>
      </c>
      <c r="H32" s="541">
        <v>0</v>
      </c>
      <c r="I32" s="511"/>
    </row>
    <row r="33" spans="1:9" s="537" customFormat="1">
      <c r="A33" s="542" t="s">
        <v>4855</v>
      </c>
      <c r="B33" s="543" t="s">
        <v>4855</v>
      </c>
      <c r="C33" s="544" t="s">
        <v>4862</v>
      </c>
      <c r="D33" s="545" t="s">
        <v>5128</v>
      </c>
      <c r="E33" s="468"/>
      <c r="F33" s="540"/>
      <c r="G33" s="542" t="s">
        <v>5054</v>
      </c>
      <c r="H33" s="541">
        <v>0</v>
      </c>
      <c r="I33" s="511" t="s">
        <v>4892</v>
      </c>
    </row>
    <row r="34" spans="1:9" s="537" customFormat="1" hidden="1">
      <c r="A34" s="542" t="s">
        <v>4900</v>
      </c>
      <c r="B34" s="543" t="s">
        <v>5098</v>
      </c>
      <c r="C34" s="544" t="s">
        <v>551</v>
      </c>
      <c r="D34" s="545"/>
      <c r="E34" s="468" t="s">
        <v>4814</v>
      </c>
      <c r="F34" s="540"/>
      <c r="G34" s="542" t="s">
        <v>4831</v>
      </c>
      <c r="H34" s="541">
        <v>1</v>
      </c>
      <c r="I34" s="511" t="s">
        <v>4892</v>
      </c>
    </row>
    <row r="35" spans="1:9" s="537" customFormat="1">
      <c r="A35" s="542" t="s">
        <v>4856</v>
      </c>
      <c r="B35" s="543" t="s">
        <v>4856</v>
      </c>
      <c r="C35" s="544" t="s">
        <v>520</v>
      </c>
      <c r="D35" s="545"/>
      <c r="E35" s="468"/>
      <c r="F35" s="540"/>
      <c r="G35" s="542" t="s">
        <v>4832</v>
      </c>
      <c r="H35" s="541">
        <v>1</v>
      </c>
      <c r="I35" s="511" t="s">
        <v>4892</v>
      </c>
    </row>
    <row r="36" spans="1:9" s="537" customFormat="1">
      <c r="A36" s="542" t="s">
        <v>4858</v>
      </c>
      <c r="B36" s="543" t="s">
        <v>4858</v>
      </c>
      <c r="C36" s="544" t="s">
        <v>4866</v>
      </c>
      <c r="D36" s="545"/>
      <c r="E36" s="468"/>
      <c r="F36" s="540"/>
      <c r="G36" s="542" t="s">
        <v>5057</v>
      </c>
      <c r="H36" s="541">
        <v>1</v>
      </c>
      <c r="I36" s="511" t="s">
        <v>4892</v>
      </c>
    </row>
    <row r="37" spans="1:9" s="537" customFormat="1">
      <c r="A37" s="542" t="s">
        <v>5054</v>
      </c>
      <c r="B37" s="548" t="s">
        <v>5049</v>
      </c>
      <c r="C37" s="549" t="s">
        <v>4988</v>
      </c>
      <c r="D37" s="545"/>
      <c r="E37" s="468"/>
      <c r="F37" s="540"/>
      <c r="G37" s="542" t="s">
        <v>4833</v>
      </c>
      <c r="H37" s="541">
        <v>1</v>
      </c>
      <c r="I37" s="511" t="s">
        <v>4892</v>
      </c>
    </row>
    <row r="38" spans="1:9" s="537" customFormat="1">
      <c r="A38" s="542" t="s">
        <v>4831</v>
      </c>
      <c r="B38" s="543" t="s">
        <v>5047</v>
      </c>
      <c r="C38" s="544" t="s">
        <v>204</v>
      </c>
      <c r="D38" s="545"/>
      <c r="E38" s="468"/>
      <c r="F38" s="540"/>
      <c r="G38" s="542" t="s">
        <v>4834</v>
      </c>
      <c r="H38" s="541">
        <v>0</v>
      </c>
      <c r="I38" s="511" t="s">
        <v>4892</v>
      </c>
    </row>
    <row r="39" spans="1:9" s="537" customFormat="1">
      <c r="A39" s="542" t="s">
        <v>4832</v>
      </c>
      <c r="B39" s="543" t="s">
        <v>5052</v>
      </c>
      <c r="C39" s="544" t="s">
        <v>217</v>
      </c>
      <c r="D39" s="545"/>
      <c r="E39" s="468"/>
      <c r="F39" s="540"/>
      <c r="G39" s="542" t="s">
        <v>4835</v>
      </c>
      <c r="H39" s="541">
        <v>1</v>
      </c>
      <c r="I39" s="511" t="s">
        <v>4892</v>
      </c>
    </row>
    <row r="40" spans="1:9" s="537" customFormat="1">
      <c r="A40" s="542" t="s">
        <v>5057</v>
      </c>
      <c r="B40" s="548" t="s">
        <v>5053</v>
      </c>
      <c r="C40" s="549" t="s">
        <v>4989</v>
      </c>
      <c r="D40" s="545"/>
      <c r="E40" s="468"/>
      <c r="F40" s="540"/>
      <c r="G40" s="542" t="s">
        <v>4836</v>
      </c>
      <c r="H40" s="541">
        <v>1</v>
      </c>
      <c r="I40" s="511" t="s">
        <v>4892</v>
      </c>
    </row>
    <row r="41" spans="1:9" s="537" customFormat="1">
      <c r="A41" s="542" t="s">
        <v>4833</v>
      </c>
      <c r="B41" s="543" t="s">
        <v>5055</v>
      </c>
      <c r="C41" s="544" t="s">
        <v>340</v>
      </c>
      <c r="D41" s="545"/>
      <c r="E41" s="468"/>
      <c r="F41" s="540"/>
      <c r="G41" s="542" t="s">
        <v>5063</v>
      </c>
      <c r="H41" s="541">
        <v>1</v>
      </c>
      <c r="I41" s="511" t="s">
        <v>4892</v>
      </c>
    </row>
    <row r="42" spans="1:9" s="537" customFormat="1">
      <c r="A42" s="542" t="s">
        <v>4834</v>
      </c>
      <c r="B42" s="543" t="s">
        <v>5056</v>
      </c>
      <c r="C42" s="544" t="s">
        <v>364</v>
      </c>
      <c r="D42" s="545"/>
      <c r="E42" s="468"/>
      <c r="F42" s="540"/>
      <c r="G42" s="542" t="s">
        <v>4837</v>
      </c>
      <c r="H42" s="541">
        <v>1</v>
      </c>
      <c r="I42" s="511" t="s">
        <v>4892</v>
      </c>
    </row>
    <row r="43" spans="1:9" s="537" customFormat="1">
      <c r="A43" s="542" t="s">
        <v>4835</v>
      </c>
      <c r="B43" s="543" t="s">
        <v>5058</v>
      </c>
      <c r="C43" s="544" t="s">
        <v>328</v>
      </c>
      <c r="D43" s="545"/>
      <c r="E43" s="468"/>
      <c r="F43" s="540"/>
      <c r="G43" s="542" t="s">
        <v>5066</v>
      </c>
      <c r="H43" s="541">
        <v>1</v>
      </c>
      <c r="I43" s="511" t="s">
        <v>4892</v>
      </c>
    </row>
    <row r="44" spans="1:9" s="537" customFormat="1" hidden="1">
      <c r="A44" s="542" t="s">
        <v>5078</v>
      </c>
      <c r="B44" s="543" t="s">
        <v>5079</v>
      </c>
      <c r="C44" s="544" t="s">
        <v>388</v>
      </c>
      <c r="D44" s="545"/>
      <c r="E44" s="468" t="s">
        <v>4814</v>
      </c>
      <c r="F44" s="540"/>
      <c r="G44" s="542" t="s">
        <v>4838</v>
      </c>
      <c r="H44" s="541">
        <v>1</v>
      </c>
      <c r="I44" s="511" t="s">
        <v>4892</v>
      </c>
    </row>
    <row r="45" spans="1:9" s="537" customFormat="1">
      <c r="A45" s="542" t="s">
        <v>4836</v>
      </c>
      <c r="B45" s="543" t="s">
        <v>5059</v>
      </c>
      <c r="C45" s="544" t="s">
        <v>243</v>
      </c>
      <c r="D45" s="545"/>
      <c r="E45" s="468"/>
      <c r="F45" s="540"/>
      <c r="G45" s="542" t="s">
        <v>4839</v>
      </c>
      <c r="H45" s="541">
        <v>1</v>
      </c>
      <c r="I45" s="511" t="s">
        <v>4892</v>
      </c>
    </row>
    <row r="46" spans="1:9" s="537" customFormat="1">
      <c r="A46" s="542" t="s">
        <v>5063</v>
      </c>
      <c r="B46" s="548" t="s">
        <v>5060</v>
      </c>
      <c r="C46" s="549" t="s">
        <v>4990</v>
      </c>
      <c r="D46" s="545"/>
      <c r="E46" s="468"/>
      <c r="F46" s="540"/>
      <c r="G46" s="542" t="s">
        <v>4841</v>
      </c>
      <c r="H46" s="541">
        <v>1</v>
      </c>
      <c r="I46" s="511" t="s">
        <v>4892</v>
      </c>
    </row>
    <row r="47" spans="1:9" s="537" customFormat="1">
      <c r="A47" s="542" t="s">
        <v>4837</v>
      </c>
      <c r="B47" s="543" t="s">
        <v>5061</v>
      </c>
      <c r="C47" s="544" t="s">
        <v>304</v>
      </c>
      <c r="D47" s="545"/>
      <c r="E47" s="468"/>
      <c r="F47" s="540"/>
      <c r="G47" s="542" t="s">
        <v>4842</v>
      </c>
      <c r="H47" s="541">
        <v>1</v>
      </c>
      <c r="I47" s="511" t="s">
        <v>4892</v>
      </c>
    </row>
    <row r="48" spans="1:9" s="537" customFormat="1">
      <c r="A48" s="542" t="s">
        <v>5066</v>
      </c>
      <c r="B48" s="548" t="s">
        <v>5062</v>
      </c>
      <c r="C48" s="549" t="s">
        <v>4994</v>
      </c>
      <c r="D48" s="545"/>
      <c r="E48" s="468"/>
      <c r="F48" s="540"/>
      <c r="G48" s="542" t="s">
        <v>5072</v>
      </c>
      <c r="H48" s="541">
        <v>1</v>
      </c>
      <c r="I48" s="511" t="s">
        <v>4892</v>
      </c>
    </row>
    <row r="49" spans="1:9" s="537" customFormat="1">
      <c r="A49" s="542" t="s">
        <v>4838</v>
      </c>
      <c r="B49" s="543" t="s">
        <v>5064</v>
      </c>
      <c r="C49" s="544" t="s">
        <v>4840</v>
      </c>
      <c r="D49" s="545"/>
      <c r="E49" s="468"/>
      <c r="F49" s="540"/>
      <c r="G49" s="542" t="s">
        <v>4843</v>
      </c>
      <c r="H49" s="541">
        <v>1</v>
      </c>
      <c r="I49" s="511" t="s">
        <v>4892</v>
      </c>
    </row>
    <row r="50" spans="1:9" s="537" customFormat="1">
      <c r="A50" s="542" t="s">
        <v>4839</v>
      </c>
      <c r="B50" s="543" t="s">
        <v>5065</v>
      </c>
      <c r="C50" s="544" t="s">
        <v>316</v>
      </c>
      <c r="D50" s="545"/>
      <c r="E50" s="468"/>
      <c r="F50" s="540"/>
      <c r="G50" s="542" t="s">
        <v>5075</v>
      </c>
      <c r="H50" s="541">
        <v>1</v>
      </c>
      <c r="I50" s="511" t="s">
        <v>4892</v>
      </c>
    </row>
    <row r="51" spans="1:9" s="537" customFormat="1">
      <c r="A51" s="542" t="s">
        <v>4841</v>
      </c>
      <c r="B51" s="543" t="s">
        <v>5067</v>
      </c>
      <c r="C51" s="544" t="s">
        <v>256</v>
      </c>
      <c r="D51" s="545"/>
      <c r="E51" s="468"/>
      <c r="F51" s="540"/>
      <c r="G51" s="542" t="s">
        <v>4844</v>
      </c>
      <c r="H51" s="541">
        <v>1</v>
      </c>
      <c r="I51" s="511" t="s">
        <v>4892</v>
      </c>
    </row>
    <row r="52" spans="1:9" s="537" customFormat="1">
      <c r="A52" s="542" t="s">
        <v>4842</v>
      </c>
      <c r="B52" s="543" t="s">
        <v>5068</v>
      </c>
      <c r="C52" s="544" t="s">
        <v>280</v>
      </c>
      <c r="D52" s="545"/>
      <c r="E52" s="468"/>
      <c r="F52" s="540"/>
      <c r="G52" s="542" t="s">
        <v>5081</v>
      </c>
      <c r="H52" s="541">
        <v>1</v>
      </c>
      <c r="I52" s="511" t="s">
        <v>4892</v>
      </c>
    </row>
    <row r="53" spans="1:9" s="537" customFormat="1">
      <c r="A53" s="542" t="s">
        <v>5072</v>
      </c>
      <c r="B53" s="548" t="s">
        <v>5069</v>
      </c>
      <c r="C53" s="549" t="s">
        <v>4992</v>
      </c>
      <c r="D53" s="545"/>
      <c r="E53" s="468"/>
      <c r="F53" s="540"/>
      <c r="G53" s="542" t="s">
        <v>4845</v>
      </c>
      <c r="H53" s="541">
        <v>1</v>
      </c>
      <c r="I53" s="511" t="s">
        <v>4892</v>
      </c>
    </row>
    <row r="54" spans="1:9" s="537" customFormat="1">
      <c r="A54" s="542" t="s">
        <v>4843</v>
      </c>
      <c r="B54" s="543" t="s">
        <v>5070</v>
      </c>
      <c r="C54" s="544" t="s">
        <v>292</v>
      </c>
      <c r="D54" s="545"/>
      <c r="E54" s="468"/>
      <c r="F54" s="540"/>
      <c r="G54" s="542" t="s">
        <v>4846</v>
      </c>
      <c r="H54" s="541">
        <v>1</v>
      </c>
      <c r="I54" s="511" t="s">
        <v>4892</v>
      </c>
    </row>
    <row r="55" spans="1:9" s="537" customFormat="1">
      <c r="A55" s="542" t="s">
        <v>5075</v>
      </c>
      <c r="B55" s="548" t="s">
        <v>5071</v>
      </c>
      <c r="C55" s="549" t="s">
        <v>4993</v>
      </c>
      <c r="D55" s="545"/>
      <c r="E55" s="468"/>
      <c r="F55" s="540"/>
      <c r="G55" s="542" t="s">
        <v>5085</v>
      </c>
      <c r="H55" s="541">
        <v>1</v>
      </c>
      <c r="I55" s="511" t="s">
        <v>4892</v>
      </c>
    </row>
    <row r="56" spans="1:9" s="537" customFormat="1">
      <c r="A56" s="542" t="s">
        <v>4844</v>
      </c>
      <c r="B56" s="543" t="s">
        <v>5073</v>
      </c>
      <c r="C56" s="544" t="s">
        <v>268</v>
      </c>
      <c r="D56" s="545"/>
      <c r="E56" s="468"/>
      <c r="F56" s="540"/>
      <c r="G56" s="542" t="s">
        <v>4865</v>
      </c>
      <c r="H56" s="541">
        <v>1</v>
      </c>
      <c r="I56" s="511"/>
    </row>
    <row r="57" spans="1:9" s="537" customFormat="1">
      <c r="A57" s="542" t="s">
        <v>5081</v>
      </c>
      <c r="B57" s="548" t="s">
        <v>5074</v>
      </c>
      <c r="C57" s="549" t="s">
        <v>4991</v>
      </c>
      <c r="D57" s="545"/>
      <c r="E57" s="468"/>
      <c r="F57" s="540"/>
      <c r="G57" s="542" t="s">
        <v>4867</v>
      </c>
      <c r="H57" s="541">
        <v>1</v>
      </c>
      <c r="I57" s="511"/>
    </row>
    <row r="58" spans="1:9" s="537" customFormat="1">
      <c r="A58" s="542" t="s">
        <v>4845</v>
      </c>
      <c r="B58" s="543" t="s">
        <v>5076</v>
      </c>
      <c r="C58" s="544" t="s">
        <v>4847</v>
      </c>
      <c r="D58" s="545"/>
      <c r="E58" s="468"/>
      <c r="F58" s="540"/>
      <c r="G58" s="542" t="s">
        <v>4863</v>
      </c>
      <c r="H58" s="541">
        <v>1</v>
      </c>
      <c r="I58" s="511"/>
    </row>
    <row r="59" spans="1:9" s="537" customFormat="1">
      <c r="A59" s="542" t="s">
        <v>4846</v>
      </c>
      <c r="B59" s="543" t="s">
        <v>5077</v>
      </c>
      <c r="C59" s="544" t="s">
        <v>230</v>
      </c>
      <c r="D59" s="545"/>
      <c r="E59" s="468"/>
      <c r="F59" s="540"/>
      <c r="G59" s="542" t="s">
        <v>4864</v>
      </c>
      <c r="H59" s="541"/>
      <c r="I59" s="511"/>
    </row>
    <row r="60" spans="1:9" s="537" customFormat="1">
      <c r="A60" s="542" t="s">
        <v>5085</v>
      </c>
      <c r="B60" s="543" t="s">
        <v>5080</v>
      </c>
      <c r="C60" s="544" t="s">
        <v>376</v>
      </c>
      <c r="D60" s="545"/>
      <c r="E60" s="468"/>
      <c r="F60" s="540"/>
      <c r="G60" s="542" t="s">
        <v>4851</v>
      </c>
      <c r="H60" s="541"/>
      <c r="I60" s="511"/>
    </row>
    <row r="61" spans="1:9" s="537" customFormat="1">
      <c r="A61" s="542" t="s">
        <v>4865</v>
      </c>
      <c r="B61" s="543" t="s">
        <v>5091</v>
      </c>
      <c r="C61" s="544" t="s">
        <v>509</v>
      </c>
      <c r="D61" s="545"/>
      <c r="E61" s="468"/>
      <c r="F61" s="540"/>
      <c r="G61" s="542" t="s">
        <v>4879</v>
      </c>
      <c r="H61" s="541"/>
      <c r="I61" s="511"/>
    </row>
    <row r="62" spans="1:9" s="537" customFormat="1">
      <c r="A62" s="542" t="s">
        <v>4867</v>
      </c>
      <c r="B62" s="543" t="s">
        <v>5093</v>
      </c>
      <c r="C62" s="544" t="s">
        <v>498</v>
      </c>
      <c r="D62" s="545"/>
      <c r="E62" s="468"/>
      <c r="F62" s="540"/>
      <c r="G62" s="542" t="s">
        <v>4881</v>
      </c>
      <c r="H62" s="541"/>
      <c r="I62" s="511"/>
    </row>
    <row r="63" spans="1:9" s="537" customFormat="1" hidden="1">
      <c r="A63" s="542" t="s">
        <v>4901</v>
      </c>
      <c r="B63" s="543" t="s">
        <v>5092</v>
      </c>
      <c r="C63" s="544" t="s">
        <v>466</v>
      </c>
      <c r="D63" s="545"/>
      <c r="E63" s="468" t="s">
        <v>4814</v>
      </c>
      <c r="F63" s="540"/>
      <c r="G63" s="542" t="s">
        <v>5103</v>
      </c>
      <c r="H63" s="541"/>
      <c r="I63" s="511"/>
    </row>
    <row r="64" spans="1:9" s="537" customFormat="1">
      <c r="A64" s="542" t="s">
        <v>4863</v>
      </c>
      <c r="B64" s="543" t="s">
        <v>4863</v>
      </c>
      <c r="C64" s="544" t="s">
        <v>4868</v>
      </c>
      <c r="D64" s="545"/>
      <c r="E64" s="468"/>
      <c r="F64" s="540"/>
      <c r="G64" s="543" t="s">
        <v>5106</v>
      </c>
      <c r="H64" s="541"/>
      <c r="I64" s="511"/>
    </row>
    <row r="65" spans="1:9" s="537" customFormat="1">
      <c r="A65" s="542" t="s">
        <v>4864</v>
      </c>
      <c r="B65" s="543" t="s">
        <v>4864</v>
      </c>
      <c r="C65" s="544" t="s">
        <v>4869</v>
      </c>
      <c r="D65" s="545"/>
      <c r="E65" s="468"/>
      <c r="F65" s="540"/>
      <c r="G65" s="542" t="s">
        <v>4873</v>
      </c>
      <c r="H65" s="541"/>
      <c r="I65" s="511"/>
    </row>
    <row r="66" spans="1:9" s="537" customFormat="1" ht="29.25" hidden="1">
      <c r="A66" s="542" t="s">
        <v>4876</v>
      </c>
      <c r="B66" s="543" t="s">
        <v>5113</v>
      </c>
      <c r="C66" s="544" t="s">
        <v>612</v>
      </c>
      <c r="D66" s="545" t="s">
        <v>5130</v>
      </c>
      <c r="E66" s="468" t="s">
        <v>4814</v>
      </c>
      <c r="F66" s="540"/>
      <c r="G66" s="542" t="s">
        <v>5109</v>
      </c>
      <c r="H66" s="541"/>
      <c r="I66" s="511"/>
    </row>
    <row r="67" spans="1:9" s="537" customFormat="1" ht="43.5">
      <c r="A67" s="542" t="s">
        <v>4851</v>
      </c>
      <c r="B67" s="543" t="s">
        <v>5084</v>
      </c>
      <c r="C67" s="544" t="s">
        <v>4783</v>
      </c>
      <c r="D67" s="545" t="s">
        <v>5131</v>
      </c>
      <c r="E67" s="468"/>
      <c r="F67" s="540"/>
      <c r="G67" s="543" t="s">
        <v>5111</v>
      </c>
      <c r="H67" s="541"/>
      <c r="I67" s="511"/>
    </row>
    <row r="68" spans="1:9" s="537" customFormat="1" ht="29.25">
      <c r="A68" s="542" t="s">
        <v>4879</v>
      </c>
      <c r="B68" s="543" t="s">
        <v>5107</v>
      </c>
      <c r="C68" s="544" t="s">
        <v>647</v>
      </c>
      <c r="D68" s="545" t="s">
        <v>5132</v>
      </c>
      <c r="E68" s="468"/>
      <c r="F68" s="540"/>
      <c r="G68" s="542" t="s">
        <v>4875</v>
      </c>
      <c r="H68" s="541"/>
      <c r="I68" s="511"/>
    </row>
    <row r="69" spans="1:9" s="537" customFormat="1" ht="29.25">
      <c r="A69" s="542" t="s">
        <v>4881</v>
      </c>
      <c r="B69" s="543" t="s">
        <v>5110</v>
      </c>
      <c r="C69" s="544" t="s">
        <v>591</v>
      </c>
      <c r="D69" s="545" t="s">
        <v>5132</v>
      </c>
      <c r="E69" s="468"/>
      <c r="F69" s="540"/>
      <c r="G69" s="542" t="s">
        <v>4877</v>
      </c>
      <c r="H69" s="541"/>
      <c r="I69" s="511"/>
    </row>
    <row r="70" spans="1:9" s="537" customFormat="1">
      <c r="A70" s="542" t="s">
        <v>5103</v>
      </c>
      <c r="B70" s="543" t="s">
        <v>5096</v>
      </c>
      <c r="C70" s="544" t="s">
        <v>5104</v>
      </c>
      <c r="D70" s="545"/>
      <c r="E70" s="546"/>
      <c r="G70" s="542" t="s">
        <v>4870</v>
      </c>
      <c r="H70" s="541"/>
      <c r="I70" s="511"/>
    </row>
    <row r="71" spans="1:9" s="537" customFormat="1" ht="29.25">
      <c r="A71" s="543" t="s">
        <v>5106</v>
      </c>
      <c r="B71" s="543" t="s">
        <v>5097</v>
      </c>
      <c r="C71" s="544" t="s">
        <v>619</v>
      </c>
      <c r="D71" s="545" t="s">
        <v>5132</v>
      </c>
      <c r="E71" s="468"/>
      <c r="G71" s="542" t="s">
        <v>4871</v>
      </c>
      <c r="H71" s="541"/>
      <c r="I71" s="511"/>
    </row>
    <row r="72" spans="1:9" s="537" customFormat="1" ht="29.25">
      <c r="A72" s="542" t="s">
        <v>4873</v>
      </c>
      <c r="B72" s="543" t="s">
        <v>5099</v>
      </c>
      <c r="C72" s="544" t="s">
        <v>633</v>
      </c>
      <c r="D72" s="545" t="s">
        <v>5132</v>
      </c>
      <c r="E72" s="468"/>
      <c r="G72" s="542" t="s">
        <v>4883</v>
      </c>
      <c r="H72" s="541"/>
      <c r="I72" s="511"/>
    </row>
    <row r="73" spans="1:9" s="537" customFormat="1" ht="29.25">
      <c r="A73" s="542" t="s">
        <v>5109</v>
      </c>
      <c r="B73" s="543" t="s">
        <v>5100</v>
      </c>
      <c r="C73" s="544" t="s">
        <v>640</v>
      </c>
      <c r="D73" s="545" t="s">
        <v>5132</v>
      </c>
      <c r="E73" s="546"/>
      <c r="G73" s="542" t="s">
        <v>4888</v>
      </c>
      <c r="H73" s="541"/>
      <c r="I73" s="511"/>
    </row>
    <row r="74" spans="1:9" s="537" customFormat="1" ht="29.25">
      <c r="A74" s="543" t="s">
        <v>5111</v>
      </c>
      <c r="B74" s="543" t="s">
        <v>5101</v>
      </c>
      <c r="C74" s="544" t="s">
        <v>626</v>
      </c>
      <c r="D74" s="545" t="s">
        <v>5132</v>
      </c>
      <c r="E74" s="468"/>
      <c r="G74" s="542" t="s">
        <v>4886</v>
      </c>
      <c r="H74" s="541"/>
      <c r="I74" s="511"/>
    </row>
    <row r="75" spans="1:9" s="537" customFormat="1" ht="29.25">
      <c r="A75" s="542" t="s">
        <v>4875</v>
      </c>
      <c r="B75" s="543" t="s">
        <v>5102</v>
      </c>
      <c r="C75" s="544" t="s">
        <v>640</v>
      </c>
      <c r="D75" s="545" t="s">
        <v>5132</v>
      </c>
      <c r="E75" s="468"/>
      <c r="I75" s="551"/>
    </row>
    <row r="76" spans="1:9" s="537" customFormat="1">
      <c r="A76" s="542" t="s">
        <v>4877</v>
      </c>
      <c r="B76" s="543" t="s">
        <v>5105</v>
      </c>
      <c r="C76" s="544" t="s">
        <v>584</v>
      </c>
      <c r="D76" s="545"/>
      <c r="E76" s="468"/>
      <c r="I76" s="551"/>
    </row>
    <row r="77" spans="1:9" s="537" customFormat="1">
      <c r="A77" s="542" t="s">
        <v>4870</v>
      </c>
      <c r="B77" s="543" t="s">
        <v>5094</v>
      </c>
      <c r="C77" s="544" t="s">
        <v>654</v>
      </c>
      <c r="D77" s="545"/>
      <c r="E77" s="468"/>
      <c r="I77" s="551"/>
    </row>
    <row r="78" spans="1:9" s="537" customFormat="1" ht="29.25" hidden="1">
      <c r="A78" s="547" t="s">
        <v>5116</v>
      </c>
      <c r="B78" s="547" t="s">
        <v>5117</v>
      </c>
      <c r="C78" s="544" t="s">
        <v>605</v>
      </c>
      <c r="D78" s="545" t="s">
        <v>5133</v>
      </c>
      <c r="E78" s="468" t="s">
        <v>4814</v>
      </c>
      <c r="I78" s="551"/>
    </row>
    <row r="79" spans="1:9" s="537" customFormat="1" hidden="1">
      <c r="A79" s="542" t="s">
        <v>5118</v>
      </c>
      <c r="B79" s="543" t="s">
        <v>5119</v>
      </c>
      <c r="C79" s="544" t="s">
        <v>5120</v>
      </c>
      <c r="D79" s="545"/>
      <c r="E79" s="546" t="s">
        <v>4814</v>
      </c>
      <c r="I79" s="551"/>
    </row>
    <row r="80" spans="1:9" s="537" customFormat="1" ht="29.25">
      <c r="A80" s="542" t="s">
        <v>4871</v>
      </c>
      <c r="B80" s="543" t="s">
        <v>5095</v>
      </c>
      <c r="C80" s="544" t="s">
        <v>559</v>
      </c>
      <c r="D80" s="545" t="s">
        <v>5132</v>
      </c>
      <c r="E80" s="468"/>
      <c r="I80" s="551"/>
    </row>
    <row r="81" spans="1:9" s="537" customFormat="1" ht="29.25">
      <c r="A81" s="542" t="s">
        <v>4883</v>
      </c>
      <c r="B81" s="543" t="s">
        <v>5112</v>
      </c>
      <c r="C81" s="544" t="s">
        <v>598</v>
      </c>
      <c r="D81" s="545" t="s">
        <v>5132</v>
      </c>
      <c r="E81" s="468"/>
      <c r="I81" s="551"/>
    </row>
    <row r="82" spans="1:9" s="537" customFormat="1">
      <c r="A82" s="542" t="s">
        <v>4888</v>
      </c>
      <c r="B82" s="543" t="s">
        <v>5115</v>
      </c>
      <c r="C82" s="544" t="s">
        <v>4889</v>
      </c>
      <c r="D82" s="545"/>
      <c r="E82" s="468"/>
      <c r="I82" s="551"/>
    </row>
    <row r="83" spans="1:9" s="537" customFormat="1">
      <c r="A83" s="542" t="s">
        <v>4886</v>
      </c>
      <c r="B83" s="543" t="s">
        <v>5114</v>
      </c>
      <c r="C83" s="544" t="s">
        <v>4887</v>
      </c>
      <c r="D83" s="545"/>
      <c r="E83" s="468"/>
      <c r="I83" s="551"/>
    </row>
    <row r="84" spans="1:9" s="537" customFormat="1">
      <c r="I84" s="551"/>
    </row>
    <row r="85" spans="1:9" s="537" customFormat="1">
      <c r="I85" s="551"/>
    </row>
    <row r="86" spans="1:9" s="537" customFormat="1">
      <c r="D86" s="552"/>
      <c r="E86" s="551"/>
      <c r="I86" s="551"/>
    </row>
    <row r="87" spans="1:9" s="537" customFormat="1">
      <c r="D87" s="552"/>
      <c r="E87" s="551"/>
      <c r="I87" s="551"/>
    </row>
    <row r="88" spans="1:9" s="537" customFormat="1" ht="26.25">
      <c r="A88" s="1042" t="s">
        <v>4890</v>
      </c>
      <c r="B88" s="1042"/>
      <c r="C88" s="1042"/>
      <c r="D88" s="1042"/>
      <c r="E88" s="1042"/>
      <c r="G88" s="1042" t="s">
        <v>4891</v>
      </c>
      <c r="H88" s="1042"/>
      <c r="I88" s="551"/>
    </row>
    <row r="89" spans="1:9" s="537" customFormat="1" ht="30">
      <c r="A89" s="553"/>
      <c r="B89" s="538" t="s">
        <v>4806</v>
      </c>
      <c r="C89" s="538" t="s">
        <v>4807</v>
      </c>
      <c r="D89" s="539" t="s">
        <v>4808</v>
      </c>
      <c r="E89" s="554" t="s">
        <v>4809</v>
      </c>
      <c r="G89" s="555" t="s">
        <v>5121</v>
      </c>
      <c r="H89" s="550" t="s">
        <v>4893</v>
      </c>
      <c r="I89" s="551"/>
    </row>
    <row r="90" spans="1:9" s="537" customFormat="1">
      <c r="A90" s="542" t="s">
        <v>5022</v>
      </c>
      <c r="B90" s="543" t="s">
        <v>5019</v>
      </c>
      <c r="C90" s="544" t="s">
        <v>5023</v>
      </c>
      <c r="D90" s="548" t="s">
        <v>5024</v>
      </c>
      <c r="E90" s="556"/>
      <c r="G90" s="555" t="s">
        <v>5122</v>
      </c>
      <c r="H90" s="550" t="s">
        <v>4894</v>
      </c>
      <c r="I90" s="551"/>
    </row>
    <row r="91" spans="1:9" s="537" customFormat="1">
      <c r="A91" s="542" t="s">
        <v>5026</v>
      </c>
      <c r="B91" s="543" t="s">
        <v>5021</v>
      </c>
      <c r="C91" s="544" t="s">
        <v>5027</v>
      </c>
      <c r="D91" s="548" t="s">
        <v>5028</v>
      </c>
      <c r="E91" s="556"/>
      <c r="G91" s="555" t="s">
        <v>5123</v>
      </c>
      <c r="H91" s="550" t="s">
        <v>4895</v>
      </c>
      <c r="I91" s="551"/>
    </row>
    <row r="92" spans="1:9" s="537" customFormat="1">
      <c r="A92" s="542" t="s">
        <v>5030</v>
      </c>
      <c r="B92" s="557" t="s">
        <v>5025</v>
      </c>
      <c r="C92" s="544" t="s">
        <v>191</v>
      </c>
      <c r="D92" s="548" t="s">
        <v>5031</v>
      </c>
      <c r="E92" s="556"/>
      <c r="G92" s="555" t="s">
        <v>5124</v>
      </c>
      <c r="H92" s="550" t="s">
        <v>4896</v>
      </c>
      <c r="I92" s="551"/>
    </row>
    <row r="93" spans="1:9" s="537" customFormat="1" ht="43.5">
      <c r="A93" s="558" t="s">
        <v>4876</v>
      </c>
      <c r="B93" s="549" t="s">
        <v>5018</v>
      </c>
      <c r="C93" s="549" t="s">
        <v>177</v>
      </c>
      <c r="D93" s="548" t="s">
        <v>4813</v>
      </c>
      <c r="E93" s="559" t="s">
        <v>4814</v>
      </c>
      <c r="I93" s="551"/>
    </row>
    <row r="94" spans="1:9" s="537" customFormat="1" ht="43.5">
      <c r="A94" s="558" t="s">
        <v>4815</v>
      </c>
      <c r="B94" s="549" t="s">
        <v>5020</v>
      </c>
      <c r="C94" s="549" t="s">
        <v>162</v>
      </c>
      <c r="D94" s="548" t="s">
        <v>4813</v>
      </c>
      <c r="E94" s="559" t="s">
        <v>4814</v>
      </c>
      <c r="I94" s="551"/>
    </row>
    <row r="95" spans="1:9" s="537" customFormat="1">
      <c r="A95" s="542" t="s">
        <v>5033</v>
      </c>
      <c r="B95" s="543" t="s">
        <v>5029</v>
      </c>
      <c r="C95" s="544" t="s">
        <v>5034</v>
      </c>
      <c r="D95" s="548" t="s">
        <v>5035</v>
      </c>
      <c r="E95" s="556"/>
      <c r="I95" s="551"/>
    </row>
    <row r="96" spans="1:9" s="537" customFormat="1" ht="29.25">
      <c r="A96" s="542" t="s">
        <v>5040</v>
      </c>
      <c r="B96" s="542" t="s">
        <v>5038</v>
      </c>
      <c r="C96" s="542" t="s">
        <v>476</v>
      </c>
      <c r="D96" s="548" t="s">
        <v>4861</v>
      </c>
      <c r="E96" s="559"/>
      <c r="I96" s="551"/>
    </row>
    <row r="97" spans="1:9" s="537" customFormat="1" ht="29.25">
      <c r="A97" s="542" t="s">
        <v>5044</v>
      </c>
      <c r="B97" s="542" t="s">
        <v>5039</v>
      </c>
      <c r="C97" s="542" t="s">
        <v>487</v>
      </c>
      <c r="D97" s="548" t="s">
        <v>4861</v>
      </c>
      <c r="E97" s="559"/>
      <c r="I97" s="551"/>
    </row>
    <row r="98" spans="1:9" s="537" customFormat="1" ht="29.25">
      <c r="A98" s="558" t="s">
        <v>4859</v>
      </c>
      <c r="B98" s="549" t="s">
        <v>5089</v>
      </c>
      <c r="C98" s="542" t="s">
        <v>422</v>
      </c>
      <c r="D98" s="548" t="s">
        <v>4826</v>
      </c>
      <c r="E98" s="559"/>
      <c r="I98" s="551"/>
    </row>
    <row r="99" spans="1:9" s="537" customFormat="1">
      <c r="A99" s="542" t="s">
        <v>4855</v>
      </c>
      <c r="B99" s="543" t="s">
        <v>4855</v>
      </c>
      <c r="C99" s="544" t="s">
        <v>4862</v>
      </c>
      <c r="D99" s="548" t="s">
        <v>4820</v>
      </c>
      <c r="E99" s="556"/>
      <c r="I99" s="551"/>
    </row>
    <row r="100" spans="1:9" s="537" customFormat="1" ht="29.25">
      <c r="A100" s="542" t="s">
        <v>4876</v>
      </c>
      <c r="B100" s="549" t="s">
        <v>5113</v>
      </c>
      <c r="C100" s="549" t="s">
        <v>612</v>
      </c>
      <c r="D100" s="548" t="s">
        <v>4878</v>
      </c>
      <c r="E100" s="559"/>
      <c r="I100" s="551"/>
    </row>
    <row r="101" spans="1:9" s="537" customFormat="1" ht="29.25">
      <c r="A101" s="542" t="s">
        <v>5116</v>
      </c>
      <c r="B101" s="542" t="s">
        <v>5117</v>
      </c>
      <c r="C101" s="544" t="s">
        <v>605</v>
      </c>
      <c r="D101" s="548" t="s">
        <v>4884</v>
      </c>
      <c r="E101" s="556" t="s">
        <v>4814</v>
      </c>
      <c r="I101" s="551"/>
    </row>
    <row r="102" spans="1:9" s="537" customFormat="1" ht="29.25">
      <c r="A102" s="542" t="s">
        <v>5118</v>
      </c>
      <c r="B102" s="557" t="s">
        <v>5119</v>
      </c>
      <c r="C102" s="544" t="s">
        <v>5120</v>
      </c>
      <c r="D102" s="548" t="s">
        <v>4884</v>
      </c>
      <c r="E102" s="556" t="s">
        <v>4814</v>
      </c>
      <c r="I102" s="551"/>
    </row>
  </sheetData>
  <autoFilter ref="A3:E83">
    <filterColumn colId="4">
      <filters blank="1"/>
    </filterColumn>
    <sortState ref="A4:E83">
      <sortCondition ref="A4:A83"/>
    </sortState>
  </autoFilter>
  <mergeCells count="4">
    <mergeCell ref="A2:E2"/>
    <mergeCell ref="G2:I2"/>
    <mergeCell ref="A88:E88"/>
    <mergeCell ref="G88:H88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A54"/>
  <sheetViews>
    <sheetView topLeftCell="A22" workbookViewId="0">
      <selection sqref="A1:A54"/>
    </sheetView>
  </sheetViews>
  <sheetFormatPr baseColWidth="10" defaultRowHeight="15"/>
  <sheetData>
    <row r="1" spans="1:1">
      <c r="A1" s="287" t="s">
        <v>4810</v>
      </c>
    </row>
    <row r="2" spans="1:1">
      <c r="A2" s="288" t="s">
        <v>4811</v>
      </c>
    </row>
    <row r="3" spans="1:1">
      <c r="A3" s="287" t="s">
        <v>4816</v>
      </c>
    </row>
    <row r="4" spans="1:1">
      <c r="A4" s="287" t="s">
        <v>4818</v>
      </c>
    </row>
    <row r="5" spans="1:1">
      <c r="A5" s="287" t="s">
        <v>4817</v>
      </c>
    </row>
    <row r="6" spans="1:1">
      <c r="A6" s="287" t="s">
        <v>4821</v>
      </c>
    </row>
    <row r="7" spans="1:1">
      <c r="A7" s="287" t="s">
        <v>4823</v>
      </c>
    </row>
    <row r="8" spans="1:1">
      <c r="A8" s="287" t="s">
        <v>4825</v>
      </c>
    </row>
    <row r="9" spans="1:1">
      <c r="A9" s="287" t="s">
        <v>4827</v>
      </c>
    </row>
    <row r="10" spans="1:1">
      <c r="A10" s="287" t="s">
        <v>4828</v>
      </c>
    </row>
    <row r="11" spans="1:1">
      <c r="A11" s="287" t="s">
        <v>4831</v>
      </c>
    </row>
    <row r="12" spans="1:1">
      <c r="A12" s="287" t="s">
        <v>4832</v>
      </c>
    </row>
    <row r="13" spans="1:1">
      <c r="A13" s="287" t="s">
        <v>4833</v>
      </c>
    </row>
    <row r="14" spans="1:1">
      <c r="A14" s="287" t="s">
        <v>4834</v>
      </c>
    </row>
    <row r="15" spans="1:1">
      <c r="A15" s="287" t="s">
        <v>4835</v>
      </c>
    </row>
    <row r="16" spans="1:1">
      <c r="A16" s="287" t="s">
        <v>4854</v>
      </c>
    </row>
    <row r="17" spans="1:1">
      <c r="A17" s="287" t="s">
        <v>4836</v>
      </c>
    </row>
    <row r="18" spans="1:1">
      <c r="A18" s="287" t="s">
        <v>4837</v>
      </c>
    </row>
    <row r="19" spans="1:1">
      <c r="A19" s="287" t="s">
        <v>4838</v>
      </c>
    </row>
    <row r="20" spans="1:1">
      <c r="A20" s="287" t="s">
        <v>4839</v>
      </c>
    </row>
    <row r="21" spans="1:1">
      <c r="A21" s="287" t="s">
        <v>4841</v>
      </c>
    </row>
    <row r="22" spans="1:1">
      <c r="A22" s="287" t="s">
        <v>4842</v>
      </c>
    </row>
    <row r="23" spans="1:1">
      <c r="A23" s="287" t="s">
        <v>4843</v>
      </c>
    </row>
    <row r="24" spans="1:1">
      <c r="A24" s="287" t="s">
        <v>4844</v>
      </c>
    </row>
    <row r="25" spans="1:1">
      <c r="A25" s="287" t="s">
        <v>4845</v>
      </c>
    </row>
    <row r="26" spans="1:1">
      <c r="A26" s="287" t="s">
        <v>4846</v>
      </c>
    </row>
    <row r="27" spans="1:1">
      <c r="A27" s="287" t="s">
        <v>4885</v>
      </c>
    </row>
    <row r="28" spans="1:1">
      <c r="A28" s="287" t="s">
        <v>4848</v>
      </c>
    </row>
    <row r="29" spans="1:1">
      <c r="A29" s="287" t="s">
        <v>4849</v>
      </c>
    </row>
    <row r="30" spans="1:1">
      <c r="A30" s="287" t="s">
        <v>4851</v>
      </c>
    </row>
    <row r="31" spans="1:1">
      <c r="A31" s="287" t="s">
        <v>4852</v>
      </c>
    </row>
    <row r="32" spans="1:1">
      <c r="A32" s="287" t="s">
        <v>4850</v>
      </c>
    </row>
    <row r="33" spans="1:1">
      <c r="A33" s="287" t="s">
        <v>4857</v>
      </c>
    </row>
    <row r="34" spans="1:1">
      <c r="A34" s="287" t="s">
        <v>4859</v>
      </c>
    </row>
    <row r="35" spans="1:1">
      <c r="A35" s="287" t="s">
        <v>4855</v>
      </c>
    </row>
    <row r="36" spans="1:1">
      <c r="A36" s="287" t="s">
        <v>4856</v>
      </c>
    </row>
    <row r="37" spans="1:1">
      <c r="A37" s="287" t="s">
        <v>4858</v>
      </c>
    </row>
    <row r="38" spans="1:1">
      <c r="A38" s="287" t="s">
        <v>4865</v>
      </c>
    </row>
    <row r="39" spans="1:1">
      <c r="A39" s="287" t="s">
        <v>4867</v>
      </c>
    </row>
    <row r="40" spans="1:1">
      <c r="A40" s="287" t="s">
        <v>4863</v>
      </c>
    </row>
    <row r="41" spans="1:1">
      <c r="A41" s="287" t="s">
        <v>4864</v>
      </c>
    </row>
    <row r="42" spans="1:1">
      <c r="A42" s="287" t="s">
        <v>4870</v>
      </c>
    </row>
    <row r="43" spans="1:1">
      <c r="A43" s="287" t="s">
        <v>4871</v>
      </c>
    </row>
    <row r="44" spans="1:1">
      <c r="A44" s="287" t="s">
        <v>4872</v>
      </c>
    </row>
    <row r="45" spans="1:1">
      <c r="A45" s="287" t="s">
        <v>4873</v>
      </c>
    </row>
    <row r="46" spans="1:1">
      <c r="A46" s="287" t="s">
        <v>4874</v>
      </c>
    </row>
    <row r="47" spans="1:1">
      <c r="A47" s="287" t="s">
        <v>4875</v>
      </c>
    </row>
    <row r="48" spans="1:1">
      <c r="A48" s="287" t="s">
        <v>4877</v>
      </c>
    </row>
    <row r="49" spans="1:1">
      <c r="A49" s="287" t="s">
        <v>4879</v>
      </c>
    </row>
    <row r="50" spans="1:1">
      <c r="A50" s="287" t="s">
        <v>4880</v>
      </c>
    </row>
    <row r="51" spans="1:1">
      <c r="A51" s="287" t="s">
        <v>4881</v>
      </c>
    </row>
    <row r="52" spans="1:1">
      <c r="A52" s="287" t="s">
        <v>4883</v>
      </c>
    </row>
    <row r="53" spans="1:1">
      <c r="A53" s="287" t="s">
        <v>4886</v>
      </c>
    </row>
    <row r="54" spans="1:1" ht="15.75" thickBot="1">
      <c r="A54" s="289" t="s">
        <v>4888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30412537D44E418CCE9AB9A8A4B61C" ma:contentTypeVersion="28" ma:contentTypeDescription="Ein neues Dokument erstellen." ma:contentTypeScope="" ma:versionID="30a0c3fad8fc0d293760aeda1453306e">
  <xsd:schema xmlns:xsd="http://www.w3.org/2001/XMLSchema" xmlns:xs="http://www.w3.org/2001/XMLSchema" xmlns:p="http://schemas.microsoft.com/office/2006/metadata/properties" xmlns:ns1="http://schemas.microsoft.com/sharepoint/v3" xmlns:ns2="4d5e9ab7-90b5-491e-9da4-d989b0c1177b" xmlns:ns3="6824841b-6506-4933-88d3-5170f6c0e270" targetNamespace="http://schemas.microsoft.com/office/2006/metadata/properties" ma:root="true" ma:fieldsID="57f3ee3ab9b04eafaac2d1fc6ae64017" ns1:_="" ns2:_="" ns3:_="">
    <xsd:import namespace="http://schemas.microsoft.com/sharepoint/v3"/>
    <xsd:import namespace="4d5e9ab7-90b5-491e-9da4-d989b0c1177b"/>
    <xsd:import namespace="6824841b-6506-4933-88d3-5170f6c0e27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Unterkategorie" minOccurs="0"/>
                <xsd:element ref="ns2:TaxKeywordTaxHTField" minOccurs="0"/>
                <xsd:element ref="ns2:TaxCatchAll" minOccurs="0"/>
                <xsd:element ref="ns3:G_x00fc_ltigkeit"/>
                <xsd:element ref="ns3:Verantwortlich"/>
                <xsd:element ref="ns3:Dateipfa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8" nillable="true" ma:displayName="Bewertung (0 - 5)" ma:decimals="2" ma:description="Mittelwert aller Bewertungen, die abgegeben wurden." ma:internalName="AverageRating" ma:readOnly="true">
      <xsd:simpleType>
        <xsd:restriction base="dms:Number"/>
      </xsd:simpleType>
    </xsd:element>
    <xsd:element name="RatingCount" ma:index="19" nillable="true" ma:displayName="Anzahl Bewertungen" ma:decimals="0" ma:description="Anzahl abgegebener Bewertungen" ma:internalName="RatingCount" ma:readOnly="true">
      <xsd:simpleType>
        <xsd:restriction base="dms:Number"/>
      </xsd:simpleType>
    </xsd:element>
    <xsd:element name="RatedBy" ma:index="20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1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sCount" ma:index="22" nillable="true" ma:displayName="Anzahl 'Gefällt mir'" ma:internalName="LikesCount">
      <xsd:simpleType>
        <xsd:restriction base="dms:Unknown"/>
      </xsd:simpleType>
    </xsd:element>
    <xsd:element name="LikedBy" ma:index="23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e9ab7-90b5-491e-9da4-d989b0c117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KeywordTaxHTField" ma:index="13" nillable="true" ma:taxonomy="true" ma:internalName="TaxKeywordTaxHTField" ma:taxonomyFieldName="TaxKeyword" ma:displayName="Unternehmensstichwörter" ma:fieldId="{23f27201-bee3-471e-b2e7-b64fd8b7ca38}" ma:taxonomyMulti="true" ma:sspId="4deea718-1ae9-4063-b614-b0a3da49e2d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ea085369-a9ac-41fe-b1ba-5d5b09c321b0}" ma:internalName="TaxCatchAll" ma:showField="CatchAllData" ma:web="4d5e9ab7-90b5-491e-9da4-d989b0c11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24841b-6506-4933-88d3-5170f6c0e270" elementFormDefault="qualified">
    <xsd:import namespace="http://schemas.microsoft.com/office/2006/documentManagement/types"/>
    <xsd:import namespace="http://schemas.microsoft.com/office/infopath/2007/PartnerControls"/>
    <xsd:element name="Unterkategorie" ma:index="11" nillable="true" ma:displayName="Kategorie" ma:list="{cc593085-6987-4795-9ae4-ccda523d2212}" ma:internalName="Unterkategorie" ma:showField="Title" ma:web="5605e645-ee48-4cc1-8ed1-8a067a49bb1c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_x00fc_ltigkeit" ma:index="15" ma:displayName="Gültigkeit" ma:format="DateOnly" ma:internalName="G_x00fc_ltigkeit">
      <xsd:simpleType>
        <xsd:restriction base="dms:DateTime"/>
      </xsd:simpleType>
    </xsd:element>
    <xsd:element name="Verantwortlich" ma:index="16" ma:displayName="Verantwortlich" ma:list="UserInfo" ma:SharePointGroup="0" ma:internalName="Verantwortlich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eipfad" ma:index="17" nillable="true" ma:displayName="Dateipfad" ma:hidden="true" ma:internalName="Dateipfad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F0B0E28BDA094E9B93D2617D3764CE" ma:contentTypeVersion="3" ma:contentTypeDescription="Ein neues Dokument erstellen." ma:contentTypeScope="" ma:versionID="dc16d6cf2c836cdc81199d2d446a59f5">
  <xsd:schema xmlns:xsd="http://www.w3.org/2001/XMLSchema" xmlns:xs="http://www.w3.org/2001/XMLSchema" xmlns:p="http://schemas.microsoft.com/office/2006/metadata/properties" xmlns:ns2="69be98a1-4f79-4d29-b61a-26caf4743240" targetNamespace="http://schemas.microsoft.com/office/2006/metadata/properties" ma:root="true" ma:fieldsID="122de577c56c9dac3fe720c12eb98547" ns2:_="">
    <xsd:import namespace="69be98a1-4f79-4d29-b61a-26caf474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e98a1-4f79-4d29-b61a-26caf47432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C971ED-3747-48FB-890C-B5451629E3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CEFEEC-CE5F-47AF-A2D8-D66CEAF6C4F0}">
  <ds:schemaRefs>
    <ds:schemaRef ds:uri="http://purl.org/dc/terms/"/>
    <ds:schemaRef ds:uri="http://schemas.microsoft.com/sharepoint/v3"/>
    <ds:schemaRef ds:uri="http://purl.org/dc/elements/1.1/"/>
    <ds:schemaRef ds:uri="http://www.w3.org/XML/1998/namespace"/>
    <ds:schemaRef ds:uri="6824841b-6506-4933-88d3-5170f6c0e270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4d5e9ab7-90b5-491e-9da4-d989b0c1177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0AFE408-65CC-42C2-B6F5-96F53C5EA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d5e9ab7-90b5-491e-9da4-d989b0c1177b"/>
    <ds:schemaRef ds:uri="6824841b-6506-4933-88d3-5170f6c0e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E753AE0-9BC9-477D-84AA-A210506EE98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39</vt:i4>
      </vt:variant>
    </vt:vector>
  </HeadingPairs>
  <TitlesOfParts>
    <vt:vector size="46" baseType="lpstr">
      <vt:lpstr>Summary</vt:lpstr>
      <vt:lpstr>Material</vt:lpstr>
      <vt:lpstr>Manufacturing costs</vt:lpstr>
      <vt:lpstr>SBM-SEKOF-FWZ</vt:lpstr>
      <vt:lpstr>Raw material risks</vt:lpstr>
      <vt:lpstr>Protokoll</vt:lpstr>
      <vt:lpstr>Document Control</vt:lpstr>
      <vt:lpstr>Abwicklungsmodelle</vt:lpstr>
      <vt:lpstr>bottomMaterials</vt:lpstr>
      <vt:lpstr>bottomProcesses</vt:lpstr>
      <vt:lpstr>bottomTools</vt:lpstr>
      <vt:lpstr>'Manufacturing costs'!Druckbereich</vt:lpstr>
      <vt:lpstr>Material!Druckbereich</vt:lpstr>
      <vt:lpstr>'SBM-SEKOF-FWZ'!Druckbereich</vt:lpstr>
      <vt:lpstr>Summary!Druckbereich</vt:lpstr>
      <vt:lpstr>Ergänzungsschlüssel</vt:lpstr>
      <vt:lpstr>Kaufteil</vt:lpstr>
      <vt:lpstr>list_Rohstoffschlüssel</vt:lpstr>
      <vt:lpstr>listAngebotsWährungen</vt:lpstr>
      <vt:lpstr>listFlächeneinheit</vt:lpstr>
      <vt:lpstr>listMengeneinheiten</vt:lpstr>
      <vt:lpstr>listRohstoffschlüssel</vt:lpstr>
      <vt:lpstr>'Assumptions sheet SBM'!listSBMPositivliste</vt:lpstr>
      <vt:lpstr>listVerrechnungsformen</vt:lpstr>
      <vt:lpstr>listVorhanden</vt:lpstr>
      <vt:lpstr>'Assumptions sheet SBM'!listZulässigeAngebotswährungen</vt:lpstr>
      <vt:lpstr>listZulässigeAngebotswährungen</vt:lpstr>
      <vt:lpstr>listZulässigeBeschaffungswährungen</vt:lpstr>
      <vt:lpstr>MTZ</vt:lpstr>
      <vt:lpstr>Prämie</vt:lpstr>
      <vt:lpstr>QAF_MAPPING_GEWINN_1</vt:lpstr>
      <vt:lpstr>QAF_MAPPING_GEWINN_2</vt:lpstr>
      <vt:lpstr>QAF_MAPPING_GEWINN_3</vt:lpstr>
      <vt:lpstr>QAF_MAPPING_SBM_1</vt:lpstr>
      <vt:lpstr>QAF_MAPPING_SBM_2</vt:lpstr>
      <vt:lpstr>QAF_MAPPING_SBM_3</vt:lpstr>
      <vt:lpstr>Rohstoffe_Materialblatt</vt:lpstr>
      <vt:lpstr>SBM</vt:lpstr>
      <vt:lpstr>SBM_2</vt:lpstr>
      <vt:lpstr>SBMFeld</vt:lpstr>
      <vt:lpstr>SEKOF</vt:lpstr>
      <vt:lpstr>SEKOF_2</vt:lpstr>
      <vt:lpstr>SEKOFFeld</vt:lpstr>
      <vt:lpstr>Subsequent_tool</vt:lpstr>
      <vt:lpstr>Tool_maintenance</vt:lpstr>
      <vt:lpstr>WerkzeugwartungFeld</vt:lpstr>
    </vt:vector>
  </TitlesOfParts>
  <Company>BMW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Quotation Analysis Form - en</dc:title>
  <dc:creator>Markus Zwicknagl</dc:creator>
  <cp:keywords/>
  <cp:lastModifiedBy>Anger, Albrecht</cp:lastModifiedBy>
  <cp:lastPrinted>2018-11-15T08:54:52Z</cp:lastPrinted>
  <dcterms:created xsi:type="dcterms:W3CDTF">2010-02-22T08:40:31Z</dcterms:created>
  <dcterms:modified xsi:type="dcterms:W3CDTF">2019-08-09T09:56:48Z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0x010100DDF0B0E28BDA094E9B93D2617D3764CE</vt:lpwstr>
  </property>
  <property fmtid="{D5CDD505-2E9C-101B-9397-08002B2CF9AE}" pid="3" name="_dlc_DocIdItemGuid">
    <vt:lpwstr>887be998-c3ed-4780-9c25-917b5d038ec3</vt:lpwstr>
  </property>
  <property fmtid="{D5CDD505-2E9C-101B-9397-08002B2CF9AE}" pid="4" name="TaxKeyword">
    <vt:lpwstr/>
  </property>
  <property fmtid="{D5CDD505-2E9C-101B-9397-08002B2CF9AE}" pid="5" name="Order">
    <vt:r8>2500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TemplateUrl">
    <vt:lpwstr/>
  </property>
</Properties>
</file>