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hidePivotFieldList="1" defaultThemeVersion="124226"/>
  <workbookProtection workbookPassword="CC7D" lockStructure="1"/>
  <bookViews>
    <workbookView xWindow="-15" yWindow="6435" windowWidth="20535" windowHeight="1605" tabRatio="818"/>
  </bookViews>
  <sheets>
    <sheet name="Zusammenfassung" sheetId="2" r:id="rId1"/>
    <sheet name="Material" sheetId="6" r:id="rId2"/>
    <sheet name="Fertigungskosten" sheetId="18" r:id="rId3"/>
    <sheet name="SBM-SEKOF-FWZ" sheetId="8" r:id="rId4"/>
    <sheet name="Rohstoffrisiken" sheetId="25" r:id="rId5"/>
    <sheet name="Prämissenblatt" sheetId="17" state="hidden" r:id="rId6"/>
    <sheet name="Prämissenblatt_Rohstoff" sheetId="24" state="hidden" r:id="rId7"/>
    <sheet name="Protokoll" sheetId="26" r:id="rId8"/>
    <sheet name="Temp" sheetId="27" state="veryHidden" r:id="rId9"/>
  </sheets>
  <definedNames>
    <definedName name="_xlnm._FilterDatabase" localSheetId="6" hidden="1">Prämissenblatt_Rohstoff!$A$3:$E$83</definedName>
    <definedName name="Abwicklungsmodelle">Prämissenblatt_Rohstoff!$H$89:$H$92</definedName>
    <definedName name="bottomMaterials">Material!$D$78</definedName>
    <definedName name="bottomProcesses">Fertigungskosten!$D$35</definedName>
    <definedName name="bottomTools">'SBM-SEKOF-FWZ'!$C$50</definedName>
    <definedName name="_xlnm.Print_Area" localSheetId="2">Fertigungskosten!$A$1:$X$40</definedName>
    <definedName name="_xlnm.Print_Area" localSheetId="1">Material!$A$1:$AB$83</definedName>
    <definedName name="_xlnm.Print_Area" localSheetId="5">Prämissenblatt!$O$6:$U$48</definedName>
    <definedName name="_xlnm.Print_Area" localSheetId="4">Rohstoffrisiken!$A$1:$V$35</definedName>
    <definedName name="_xlnm.Print_Area" localSheetId="3">'SBM-SEKOF-FWZ'!$A$1:$V$55</definedName>
    <definedName name="_xlnm.Print_Area" localSheetId="0">Zusammenfassung!$A$1:$Q$42</definedName>
    <definedName name="EndZMaterials">ROW(bottomMaterials)-1</definedName>
    <definedName name="EndZProcesses">ROW(bottomProcesses)-1</definedName>
    <definedName name="EndZSBMInv">ROW(bottomSBMInvent)-1</definedName>
    <definedName name="EndZTools">ROW(bottomTools)-1</definedName>
    <definedName name="Ergänzungsschlüssel">Prämissenblatt_Rohstoff!$B$90:$B$102</definedName>
    <definedName name="Folgewerkzeug">Prämissenblatt!$O$8:$O$48</definedName>
    <definedName name="Kaufteil">Prämissenblatt!$W$8</definedName>
    <definedName name="list_Rohstoffschlüssel">Prämissenblatt_Rohstoff!$B$4:$D$83</definedName>
    <definedName name="listAngebotsWährungen">Zusammenfassung!$C$26:$C$28</definedName>
    <definedName name="listFlächeneinheit">Prämissenblatt!$AC$8:$AC$10</definedName>
    <definedName name="listLändernamen">Prämissenblatt!$K$8:$K$87</definedName>
    <definedName name="listMengeneinheiten">Prämissenblatt!$W$8:$W$28</definedName>
    <definedName name="listRohstoffschlüssel_Neu">Prämissenblatt_Rohstoff!$G$4:$G$74</definedName>
    <definedName name="listVerrechnungsformen">Prämissenblatt!$AA$8:$AA$11</definedName>
    <definedName name="listVorhanden">Prämissenblatt!$Y$8:$Y$9</definedName>
    <definedName name="listZulässigeAngebotswährungen">Prämissenblatt!$E$8:$E$40</definedName>
    <definedName name="listZulässigeBeschaffungswährungen">Prämissenblatt!$H$8:$H$63</definedName>
    <definedName name="MTZ">Prämissenblatt!$W$9</definedName>
    <definedName name="Prämie">Prämissenblatt!$W$17</definedName>
    <definedName name="QAF_MAPPING_GEWINN_1">Zusammenfassung!$P$23</definedName>
    <definedName name="QAF_MAPPING_GEWINN_2">Zusammenfassung!$O$23</definedName>
    <definedName name="QAF_MAPPING_GEWINN_3">Zusammenfassung!$N$23</definedName>
    <definedName name="QAF_MAPPING_SBM_1">Zusammenfassung!$P$34</definedName>
    <definedName name="QAF_MAPPING_SBM_2">Zusammenfassung!$O$34</definedName>
    <definedName name="QAF_MAPPING_SBM_3">Zusammenfassung!$N$34</definedName>
    <definedName name="QAF_MAPPING_ZUSCHLAG_1">Zusammenfassung!#REF!</definedName>
    <definedName name="QAF_MAPPING_ZUSCHLAG_2">Zusammenfassung!#REF!</definedName>
    <definedName name="QAF_MAPPING_ZUSCHLAG_3">Zusammenfassung!#REF!</definedName>
    <definedName name="Risiko">Prämissenblatt!$W$9</definedName>
    <definedName name="Rohstoffe_Materialblatt">Prämissenblatt_Rohstoff!$G$4:$I$74</definedName>
    <definedName name="SBM">Prämissenblatt!$O$8:$O$48</definedName>
    <definedName name="SBM_2">Prämissenblatt!$O$8:$P$48</definedName>
    <definedName name="SBMFeld">Prämissenblatt!$O$6</definedName>
    <definedName name="SEKOF">Prämissenblatt!$S$8:$S$41</definedName>
    <definedName name="SEKOF_2">Prämissenblatt!$S$8:$T$41</definedName>
    <definedName name="SEKOFFeld">Prämissenblatt!$S$6</definedName>
    <definedName name="Stück_Risiko">Prämissenblatt!$W$9</definedName>
    <definedName name="Werkzeuginstandhaltung">Prämissenblatt!$AH$8</definedName>
    <definedName name="WerkzeugwartungFeld">Prämissenblatt!$AH$6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P23" i="2"/>
  <c r="W16" i="18" l="1"/>
  <c r="W15"/>
  <c r="S14" i="8" l="1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13"/>
  <c r="L78" i="6" l="1"/>
  <c r="U82" i="18"/>
  <c r="P76" i="6" l="1"/>
  <c r="U76" s="1"/>
  <c r="W76" s="1"/>
  <c r="P75"/>
  <c r="U75" s="1"/>
  <c r="W75" s="1"/>
  <c r="P74"/>
  <c r="U74" s="1"/>
  <c r="W74" s="1"/>
  <c r="P73"/>
  <c r="U73" s="1"/>
  <c r="W73" s="1"/>
  <c r="P72"/>
  <c r="U72" s="1"/>
  <c r="W72" s="1"/>
  <c r="P71"/>
  <c r="U71" s="1"/>
  <c r="W71" s="1"/>
  <c r="P70"/>
  <c r="U70" s="1"/>
  <c r="W70" s="1"/>
  <c r="P69"/>
  <c r="U69" s="1"/>
  <c r="W69" s="1"/>
  <c r="P68"/>
  <c r="U68" s="1"/>
  <c r="W68" s="1"/>
  <c r="P67"/>
  <c r="U67" s="1"/>
  <c r="W67" s="1"/>
  <c r="P66"/>
  <c r="U66" s="1"/>
  <c r="W66" s="1"/>
  <c r="P65"/>
  <c r="U65" s="1"/>
  <c r="W65" s="1"/>
  <c r="P64"/>
  <c r="U64" s="1"/>
  <c r="W64" s="1"/>
  <c r="P63"/>
  <c r="U63" s="1"/>
  <c r="W63" s="1"/>
  <c r="P62"/>
  <c r="U62" s="1"/>
  <c r="W62" s="1"/>
  <c r="P61"/>
  <c r="U61" s="1"/>
  <c r="W61" s="1"/>
  <c r="P60"/>
  <c r="U60" s="1"/>
  <c r="W60" s="1"/>
  <c r="P59"/>
  <c r="U59" s="1"/>
  <c r="W59" s="1"/>
  <c r="P58"/>
  <c r="U58" s="1"/>
  <c r="W58" s="1"/>
  <c r="P57"/>
  <c r="U57" s="1"/>
  <c r="W57" s="1"/>
  <c r="P56"/>
  <c r="U56" s="1"/>
  <c r="W56" s="1"/>
  <c r="P55"/>
  <c r="U55" s="1"/>
  <c r="W55" s="1"/>
  <c r="P54"/>
  <c r="U54" s="1"/>
  <c r="W54" s="1"/>
  <c r="P53"/>
  <c r="U53" s="1"/>
  <c r="W53" s="1"/>
  <c r="P52"/>
  <c r="U52" s="1"/>
  <c r="W52" s="1"/>
  <c r="P51"/>
  <c r="U51" s="1"/>
  <c r="W51" s="1"/>
  <c r="P50"/>
  <c r="U50" s="1"/>
  <c r="W50" s="1"/>
  <c r="P49"/>
  <c r="U49" s="1"/>
  <c r="W49" s="1"/>
  <c r="P48"/>
  <c r="U48" s="1"/>
  <c r="W48" s="1"/>
  <c r="P47"/>
  <c r="U47" s="1"/>
  <c r="W47" s="1"/>
  <c r="P46"/>
  <c r="U46" s="1"/>
  <c r="W46" s="1"/>
  <c r="P45"/>
  <c r="U45" s="1"/>
  <c r="W45" s="1"/>
  <c r="P44"/>
  <c r="U44" s="1"/>
  <c r="P43"/>
  <c r="U43" s="1"/>
  <c r="W43" s="1"/>
  <c r="P42"/>
  <c r="U42" s="1"/>
  <c r="W42" s="1"/>
  <c r="P41"/>
  <c r="U41" s="1"/>
  <c r="W41" s="1"/>
  <c r="P40"/>
  <c r="U40" s="1"/>
  <c r="W40" s="1"/>
  <c r="P39"/>
  <c r="U39" s="1"/>
  <c r="W39" s="1"/>
  <c r="P38"/>
  <c r="U38" s="1"/>
  <c r="W38" s="1"/>
  <c r="P37"/>
  <c r="U37" s="1"/>
  <c r="W37" s="1"/>
  <c r="P36"/>
  <c r="U36" s="1"/>
  <c r="W36" s="1"/>
  <c r="P35"/>
  <c r="U35" s="1"/>
  <c r="W35" s="1"/>
  <c r="P34"/>
  <c r="U34" s="1"/>
  <c r="W34" s="1"/>
  <c r="P33"/>
  <c r="U33" s="1"/>
  <c r="W33" s="1"/>
  <c r="P32"/>
  <c r="U32" s="1"/>
  <c r="W32" s="1"/>
  <c r="P31"/>
  <c r="U31" s="1"/>
  <c r="W31" s="1"/>
  <c r="P30"/>
  <c r="U30" s="1"/>
  <c r="W30" s="1"/>
  <c r="P29"/>
  <c r="U29" s="1"/>
  <c r="W29" s="1"/>
  <c r="P28"/>
  <c r="U28" s="1"/>
  <c r="W28" s="1"/>
  <c r="P27"/>
  <c r="U27" s="1"/>
  <c r="W27" s="1"/>
  <c r="P26"/>
  <c r="U26" s="1"/>
  <c r="W26" s="1"/>
  <c r="P25"/>
  <c r="U25" s="1"/>
  <c r="W25" s="1"/>
  <c r="P24"/>
  <c r="U24" s="1"/>
  <c r="W24" s="1"/>
  <c r="P23"/>
  <c r="U23" s="1"/>
  <c r="W23" s="1"/>
  <c r="P22"/>
  <c r="U22" s="1"/>
  <c r="W22" s="1"/>
  <c r="P21"/>
  <c r="U21" s="1"/>
  <c r="W21" s="1"/>
  <c r="P20"/>
  <c r="U20" s="1"/>
  <c r="W20" s="1"/>
  <c r="P19"/>
  <c r="U19" s="1"/>
  <c r="W19" s="1"/>
  <c r="P18"/>
  <c r="U18" s="1"/>
  <c r="W18" s="1"/>
  <c r="P17"/>
  <c r="U17" s="1"/>
  <c r="W17" s="1"/>
  <c r="P16"/>
  <c r="U16" s="1"/>
  <c r="W16" s="1"/>
  <c r="P15"/>
  <c r="U15" s="1"/>
  <c r="W15" s="1"/>
  <c r="W44" l="1"/>
  <c r="R8" i="8"/>
  <c r="T49"/>
  <c r="T48"/>
  <c r="T47"/>
  <c r="T46"/>
  <c r="T45"/>
  <c r="T44" l="1"/>
  <c r="T43"/>
  <c r="T42"/>
  <c r="T41"/>
  <c r="T40"/>
  <c r="T39"/>
  <c r="T38"/>
  <c r="T37"/>
  <c r="T36"/>
  <c r="T35"/>
  <c r="T34"/>
  <c r="T33"/>
  <c r="T32"/>
  <c r="T31"/>
  <c r="T30"/>
  <c r="P77" i="6" l="1"/>
  <c r="U77" s="1"/>
  <c r="W77" s="1"/>
  <c r="AB12"/>
  <c r="P12"/>
  <c r="P13"/>
  <c r="D7" l="1"/>
  <c r="U12" l="1"/>
  <c r="W12" s="1"/>
  <c r="U13"/>
  <c r="M31" i="25" l="1"/>
  <c r="G31"/>
  <c r="E31"/>
  <c r="M30"/>
  <c r="G30"/>
  <c r="E30"/>
  <c r="M29"/>
  <c r="G29"/>
  <c r="E29"/>
  <c r="M28"/>
  <c r="G28"/>
  <c r="E28"/>
  <c r="M27"/>
  <c r="G27"/>
  <c r="E27"/>
  <c r="M26"/>
  <c r="G26"/>
  <c r="E26"/>
  <c r="M25"/>
  <c r="G25"/>
  <c r="E25"/>
  <c r="M21"/>
  <c r="E21"/>
  <c r="M20"/>
  <c r="G20"/>
  <c r="E20"/>
  <c r="M19"/>
  <c r="G19"/>
  <c r="E19"/>
  <c r="M18"/>
  <c r="G18"/>
  <c r="E18"/>
  <c r="M17"/>
  <c r="G17"/>
  <c r="E17"/>
  <c r="M16"/>
  <c r="G16"/>
  <c r="E16"/>
  <c r="M15"/>
  <c r="G15"/>
  <c r="E15"/>
  <c r="R8"/>
  <c r="J8"/>
  <c r="D8"/>
  <c r="R7"/>
  <c r="J7"/>
  <c r="D7"/>
  <c r="R6"/>
  <c r="J6"/>
  <c r="D6"/>
  <c r="R5"/>
  <c r="J5"/>
  <c r="D5"/>
  <c r="B4"/>
  <c r="S54" i="8"/>
  <c r="S53"/>
  <c r="S52"/>
  <c r="X44"/>
  <c r="W44"/>
  <c r="X29"/>
  <c r="W29"/>
  <c r="T29"/>
  <c r="X28"/>
  <c r="W28"/>
  <c r="T28"/>
  <c r="X27"/>
  <c r="W27"/>
  <c r="T27"/>
  <c r="X26"/>
  <c r="W26"/>
  <c r="T26"/>
  <c r="X25"/>
  <c r="W25"/>
  <c r="T25"/>
  <c r="X24"/>
  <c r="W24"/>
  <c r="T24"/>
  <c r="X23"/>
  <c r="W23"/>
  <c r="T23"/>
  <c r="X22"/>
  <c r="W22"/>
  <c r="T22"/>
  <c r="X21"/>
  <c r="W21"/>
  <c r="T21"/>
  <c r="X20"/>
  <c r="W20"/>
  <c r="T20"/>
  <c r="X19"/>
  <c r="W19"/>
  <c r="T19"/>
  <c r="X18"/>
  <c r="W18"/>
  <c r="T18"/>
  <c r="X17"/>
  <c r="W17"/>
  <c r="T17"/>
  <c r="X16"/>
  <c r="W16"/>
  <c r="T16"/>
  <c r="X15"/>
  <c r="W15"/>
  <c r="T15"/>
  <c r="X14"/>
  <c r="W14"/>
  <c r="T14"/>
  <c r="X13"/>
  <c r="W13"/>
  <c r="T13"/>
  <c r="X12"/>
  <c r="W12"/>
  <c r="T12"/>
  <c r="S12"/>
  <c r="J8"/>
  <c r="E8"/>
  <c r="R7"/>
  <c r="J7"/>
  <c r="E7"/>
  <c r="R6"/>
  <c r="J6"/>
  <c r="E6"/>
  <c r="R5"/>
  <c r="J5"/>
  <c r="E5"/>
  <c r="B4"/>
  <c r="K39" i="18"/>
  <c r="K38"/>
  <c r="K37"/>
  <c r="AC34"/>
  <c r="AA34"/>
  <c r="Z34"/>
  <c r="Y34"/>
  <c r="Q34"/>
  <c r="U34" s="1"/>
  <c r="W34" s="1"/>
  <c r="O34"/>
  <c r="AB34" s="1"/>
  <c r="AC33"/>
  <c r="AA33"/>
  <c r="Z33"/>
  <c r="Y33"/>
  <c r="U33"/>
  <c r="W33" s="1"/>
  <c r="Q33"/>
  <c r="O33"/>
  <c r="AB33" s="1"/>
  <c r="AC32"/>
  <c r="AB32"/>
  <c r="AA32"/>
  <c r="Z32"/>
  <c r="Y32"/>
  <c r="W32"/>
  <c r="U32"/>
  <c r="Q32"/>
  <c r="O32"/>
  <c r="AC31"/>
  <c r="AA31"/>
  <c r="Z31"/>
  <c r="Y31"/>
  <c r="Q31"/>
  <c r="U31" s="1"/>
  <c r="W31" s="1"/>
  <c r="O31"/>
  <c r="AB31" s="1"/>
  <c r="AC30"/>
  <c r="AA30"/>
  <c r="Z30"/>
  <c r="Y30"/>
  <c r="Q30"/>
  <c r="U30" s="1"/>
  <c r="W30" s="1"/>
  <c r="O30"/>
  <c r="AB30" s="1"/>
  <c r="AC29"/>
  <c r="AB29"/>
  <c r="AA29"/>
  <c r="Z29"/>
  <c r="Y29"/>
  <c r="U29"/>
  <c r="W29" s="1"/>
  <c r="Q29"/>
  <c r="O29"/>
  <c r="AC28"/>
  <c r="AB28"/>
  <c r="AA28"/>
  <c r="Z28"/>
  <c r="Y28"/>
  <c r="W28"/>
  <c r="U28"/>
  <c r="Q28"/>
  <c r="O28"/>
  <c r="AC27"/>
  <c r="AA27"/>
  <c r="Z27"/>
  <c r="Y27"/>
  <c r="Q27"/>
  <c r="U27" s="1"/>
  <c r="W27" s="1"/>
  <c r="O27"/>
  <c r="AB27" s="1"/>
  <c r="AC26"/>
  <c r="AA26"/>
  <c r="Z26"/>
  <c r="Y26"/>
  <c r="Q26"/>
  <c r="U26" s="1"/>
  <c r="W26" s="1"/>
  <c r="O26"/>
  <c r="AB26" s="1"/>
  <c r="AC25"/>
  <c r="AB25"/>
  <c r="AA25"/>
  <c r="Z25"/>
  <c r="Y25"/>
  <c r="U25"/>
  <c r="W25" s="1"/>
  <c r="Q25"/>
  <c r="O25"/>
  <c r="AC24"/>
  <c r="AB24"/>
  <c r="AA24"/>
  <c r="Z24"/>
  <c r="Y24"/>
  <c r="W24"/>
  <c r="U24"/>
  <c r="Q24"/>
  <c r="O24"/>
  <c r="AC23"/>
  <c r="AA23"/>
  <c r="Z23"/>
  <c r="Y23"/>
  <c r="Q23"/>
  <c r="U23" s="1"/>
  <c r="W23" s="1"/>
  <c r="O23"/>
  <c r="AB23" s="1"/>
  <c r="AC22"/>
  <c r="AA22"/>
  <c r="Z22"/>
  <c r="Y22"/>
  <c r="Q22"/>
  <c r="U22" s="1"/>
  <c r="W22" s="1"/>
  <c r="O22"/>
  <c r="AB22" s="1"/>
  <c r="AC21"/>
  <c r="AB21"/>
  <c r="AA21"/>
  <c r="Z21"/>
  <c r="Y21"/>
  <c r="U21"/>
  <c r="W21" s="1"/>
  <c r="Q21"/>
  <c r="O21"/>
  <c r="AC20"/>
  <c r="AB20"/>
  <c r="AA20"/>
  <c r="Z20"/>
  <c r="Y20"/>
  <c r="W20"/>
  <c r="U20"/>
  <c r="Q20"/>
  <c r="O20"/>
  <c r="AC19"/>
  <c r="AA19"/>
  <c r="Z19"/>
  <c r="Y19"/>
  <c r="AB19"/>
  <c r="AC18"/>
  <c r="AA18"/>
  <c r="Z18"/>
  <c r="Y18"/>
  <c r="AB18"/>
  <c r="AC17"/>
  <c r="AA17"/>
  <c r="Z17"/>
  <c r="Y17"/>
  <c r="AB17"/>
  <c r="AC16"/>
  <c r="AB16"/>
  <c r="AA16"/>
  <c r="Z16"/>
  <c r="Y16"/>
  <c r="Q16"/>
  <c r="O16"/>
  <c r="AC15"/>
  <c r="AA15"/>
  <c r="Z15"/>
  <c r="Y15"/>
  <c r="AB15"/>
  <c r="AC14"/>
  <c r="AB14"/>
  <c r="AA14"/>
  <c r="Z14"/>
  <c r="Y14"/>
  <c r="W14"/>
  <c r="AC13"/>
  <c r="AA13"/>
  <c r="Z13"/>
  <c r="Y13"/>
  <c r="W13"/>
  <c r="AB13"/>
  <c r="AC12"/>
  <c r="AB12"/>
  <c r="AA12"/>
  <c r="Z12"/>
  <c r="Y12"/>
  <c r="W12"/>
  <c r="U12"/>
  <c r="Q12"/>
  <c r="O12"/>
  <c r="R8"/>
  <c r="I8"/>
  <c r="D8"/>
  <c r="R7"/>
  <c r="I7"/>
  <c r="D7"/>
  <c r="R6"/>
  <c r="I6"/>
  <c r="D6"/>
  <c r="R5"/>
  <c r="I5"/>
  <c r="D5"/>
  <c r="B4"/>
  <c r="K82" i="6"/>
  <c r="K81"/>
  <c r="K80"/>
  <c r="S8"/>
  <c r="J8"/>
  <c r="D8"/>
  <c r="S7"/>
  <c r="J7"/>
  <c r="S6"/>
  <c r="J6"/>
  <c r="D6"/>
  <c r="S5"/>
  <c r="J5"/>
  <c r="D5"/>
  <c r="B4"/>
  <c r="O37" i="18"/>
  <c r="M82" i="6"/>
  <c r="W37" i="18"/>
  <c r="O38"/>
  <c r="U38"/>
  <c r="N80" i="6"/>
  <c r="M80"/>
  <c r="L81"/>
  <c r="M81"/>
  <c r="N39" i="18"/>
  <c r="T53" i="8"/>
  <c r="T54"/>
  <c r="O82" i="6"/>
  <c r="N38" i="18"/>
  <c r="U53" i="8"/>
  <c r="P38" i="18"/>
  <c r="U54" i="8"/>
  <c r="N81" i="6"/>
  <c r="W39" i="18"/>
  <c r="N37"/>
  <c r="L82" i="6"/>
  <c r="P37" i="18"/>
  <c r="P39"/>
  <c r="N82" i="6"/>
  <c r="T52" i="8"/>
  <c r="U52"/>
  <c r="O39" i="18"/>
  <c r="O81" i="6"/>
  <c r="W38" i="18"/>
  <c r="U39"/>
  <c r="U37"/>
  <c r="N34" i="2" l="1"/>
  <c r="N35" s="1"/>
  <c r="O34"/>
  <c r="O35" s="1"/>
  <c r="P34"/>
  <c r="P35" s="1"/>
  <c r="P17"/>
  <c r="O17"/>
  <c r="N17"/>
  <c r="N15"/>
  <c r="O19"/>
  <c r="N19"/>
  <c r="O14"/>
  <c r="N14"/>
  <c r="P19"/>
  <c r="N26"/>
  <c r="O15"/>
  <c r="P26"/>
  <c r="P15"/>
  <c r="O26"/>
  <c r="P12"/>
  <c r="O12"/>
  <c r="N12"/>
  <c r="P10"/>
  <c r="O10"/>
  <c r="N10"/>
  <c r="P36" l="1"/>
  <c r="U82" i="6"/>
  <c r="U81"/>
  <c r="N11" i="2" l="1"/>
  <c r="N13" s="1"/>
  <c r="O11"/>
  <c r="O13" s="1"/>
  <c r="W13" i="6"/>
  <c r="W81"/>
  <c r="W82"/>
  <c r="N18" i="2" l="1"/>
  <c r="N21" s="1"/>
  <c r="N24" s="1"/>
  <c r="N29" s="1"/>
  <c r="O18"/>
  <c r="O21" s="1"/>
  <c r="O24" s="1"/>
  <c r="O29" s="1"/>
  <c r="P30" l="1"/>
  <c r="P14" i="6"/>
  <c r="U14" s="1"/>
  <c r="O80"/>
  <c r="U80"/>
  <c r="L80"/>
  <c r="P14" i="2" l="1"/>
  <c r="W14" i="6"/>
  <c r="P11" i="2"/>
  <c r="P13" s="1"/>
  <c r="W80" i="6"/>
  <c r="P18" i="2" l="1"/>
  <c r="P21" s="1"/>
  <c r="P24" s="1"/>
  <c r="P29" s="1"/>
</calcChain>
</file>

<file path=xl/sharedStrings.xml><?xml version="1.0" encoding="utf-8"?>
<sst xmlns="http://schemas.openxmlformats.org/spreadsheetml/2006/main" count="2018" uniqueCount="1065">
  <si>
    <t>Allgemeine Prämissen</t>
  </si>
  <si>
    <t>BMW Group</t>
  </si>
  <si>
    <t>QUOTATION ANALYSIS FORM</t>
  </si>
  <si>
    <t>ENTWURF - VERTRAULICH</t>
  </si>
  <si>
    <t>ZUSAMMENFASSUNG</t>
  </si>
  <si>
    <t>Bearbeiter Lieferant:</t>
  </si>
  <si>
    <t>Teilebenennung:</t>
  </si>
  <si>
    <t>E-Mail:</t>
  </si>
  <si>
    <t>BMW Lieferanten-Nr.:</t>
  </si>
  <si>
    <t>Änderungsindex (AI):</t>
  </si>
  <si>
    <t>Telefon:</t>
  </si>
  <si>
    <t>BMW Projekt:</t>
  </si>
  <si>
    <t>Anfragenummer / Version:</t>
  </si>
  <si>
    <t>Angebotsdatum:</t>
  </si>
  <si>
    <t>BMW Sachnummer:</t>
  </si>
  <si>
    <t>Variante:</t>
  </si>
  <si>
    <t>1.</t>
  </si>
  <si>
    <t>2.</t>
  </si>
  <si>
    <t>Fertigungskosten</t>
  </si>
  <si>
    <t>3.</t>
  </si>
  <si>
    <t>4.</t>
  </si>
  <si>
    <t>5.</t>
  </si>
  <si>
    <t>Prämissen Lieferant</t>
  </si>
  <si>
    <t>6.</t>
  </si>
  <si>
    <t>7.</t>
  </si>
  <si>
    <t>Sonstige Daten</t>
  </si>
  <si>
    <t>Teileabmessungen (LxBxH) [mm]:</t>
  </si>
  <si>
    <t>Teilegewicht unverpackt [kg]:</t>
  </si>
  <si>
    <t>Gesamtgewicht [kg]:</t>
  </si>
  <si>
    <t>Versorgungsart/KOVP Abrufstatus:</t>
  </si>
  <si>
    <t>Entwicklungskosten</t>
  </si>
  <si>
    <t>Erläuterung:</t>
  </si>
  <si>
    <t xml:space="preserve"> Prozessbezeichnung</t>
  </si>
  <si>
    <t xml:space="preserve"> Standort</t>
  </si>
  <si>
    <t xml:space="preserve">   QUOTATION ANALYSIS FORM</t>
  </si>
  <si>
    <t xml:space="preserve"> Zykluszeit [s]</t>
  </si>
  <si>
    <t xml:space="preserve"> Teile pro Zyklus</t>
  </si>
  <si>
    <t>Sonderbetriebsmittel</t>
  </si>
  <si>
    <t>Angaben in Angebotswährung</t>
  </si>
  <si>
    <t xml:space="preserve"> Beschaffungswährung BW</t>
  </si>
  <si>
    <t xml:space="preserve"> Wechselkurs [AW/BW]</t>
  </si>
  <si>
    <t xml:space="preserve">     Angaben in Beschaffungswährung</t>
  </si>
  <si>
    <t>Anfragenr. / Version:</t>
  </si>
  <si>
    <t>Serienlaufzeit [Jahre] :</t>
  </si>
  <si>
    <t>Gesamtvolumen gem. Anfrage [Teile]:</t>
  </si>
  <si>
    <t>Peakvolumen Jahr [Teile / Jahr] :</t>
  </si>
  <si>
    <t>EUR</t>
  </si>
  <si>
    <t>Hilfe und Dokumentation</t>
  </si>
  <si>
    <t>b2b.bmw.com</t>
  </si>
  <si>
    <t xml:space="preserve"> Maschinenstundensatz
 MSS [BW/h]</t>
  </si>
  <si>
    <t xml:space="preserve"> Bezeichnung
 Anlage/Maschine/Typ</t>
  </si>
  <si>
    <t xml:space="preserve"> Teilebenennung</t>
  </si>
  <si>
    <t xml:space="preserve"> Technische Funktion
 des Bauteils</t>
  </si>
  <si>
    <t xml:space="preserve"> Lieferant</t>
  </si>
  <si>
    <t xml:space="preserve"> Materialgemeinkosten
 MGK [%]</t>
  </si>
  <si>
    <t>Bearbeiter:</t>
  </si>
  <si>
    <t>8.</t>
  </si>
  <si>
    <t xml:space="preserve"> Angebotswährung AW</t>
  </si>
  <si>
    <t xml:space="preserve"> Standort des Herstellers</t>
  </si>
  <si>
    <t>GESAMTKOSTEN</t>
  </si>
  <si>
    <t>Summen</t>
  </si>
  <si>
    <t>Prämissenblatt</t>
  </si>
  <si>
    <t>Liste der Rohstoffschlüssel</t>
  </si>
  <si>
    <t>Liste der zulässigen Angebotswährungen</t>
  </si>
  <si>
    <t>CAD</t>
  </si>
  <si>
    <t>US</t>
  </si>
  <si>
    <t>US-Dollar</t>
  </si>
  <si>
    <t>USD</t>
  </si>
  <si>
    <t>BRL</t>
  </si>
  <si>
    <t>GBP</t>
  </si>
  <si>
    <t>Britisches Pfund</t>
  </si>
  <si>
    <t>ZAR</t>
  </si>
  <si>
    <t>NOK</t>
  </si>
  <si>
    <t>Norwegische Krone</t>
  </si>
  <si>
    <t>SEK</t>
  </si>
  <si>
    <t>Schwedische Krone</t>
  </si>
  <si>
    <t>CHF</t>
  </si>
  <si>
    <t>Schweizer Franken</t>
  </si>
  <si>
    <t>TRY</t>
  </si>
  <si>
    <t>INR</t>
  </si>
  <si>
    <t>CNY</t>
  </si>
  <si>
    <t>Chinesischer Renminbi</t>
  </si>
  <si>
    <t>KRW</t>
  </si>
  <si>
    <t>JPY</t>
  </si>
  <si>
    <t>NZD</t>
  </si>
  <si>
    <t>AUD</t>
  </si>
  <si>
    <t>Euro</t>
  </si>
  <si>
    <t>RUB</t>
  </si>
  <si>
    <t>Österreich</t>
  </si>
  <si>
    <t>AT</t>
  </si>
  <si>
    <t>Albanien</t>
  </si>
  <si>
    <t>AL</t>
  </si>
  <si>
    <t>Australien</t>
  </si>
  <si>
    <t>AU</t>
  </si>
  <si>
    <t>Belgien</t>
  </si>
  <si>
    <t>BE</t>
  </si>
  <si>
    <t>Bangladesch</t>
  </si>
  <si>
    <t>BD</t>
  </si>
  <si>
    <t>Bulgarien</t>
  </si>
  <si>
    <t>BG</t>
  </si>
  <si>
    <t>Bosnien und Herzegowina</t>
  </si>
  <si>
    <t>BA</t>
  </si>
  <si>
    <t>Brasilien</t>
  </si>
  <si>
    <t>BR</t>
  </si>
  <si>
    <t>Weißrussland</t>
  </si>
  <si>
    <t>BY</t>
  </si>
  <si>
    <t>Kanada</t>
  </si>
  <si>
    <t>CA</t>
  </si>
  <si>
    <t>Schweiz</t>
  </si>
  <si>
    <t>CH</t>
  </si>
  <si>
    <t>China</t>
  </si>
  <si>
    <t>CN</t>
  </si>
  <si>
    <t>Zypern</t>
  </si>
  <si>
    <t>CY</t>
  </si>
  <si>
    <t>Tschechien</t>
  </si>
  <si>
    <t>CZ</t>
  </si>
  <si>
    <t>Deutschland</t>
  </si>
  <si>
    <t>DE</t>
  </si>
  <si>
    <t>Dänemark</t>
  </si>
  <si>
    <t>DK</t>
  </si>
  <si>
    <t>Spanien</t>
  </si>
  <si>
    <t>ES</t>
  </si>
  <si>
    <t>Estland</t>
  </si>
  <si>
    <t>EE</t>
  </si>
  <si>
    <t>Ägypten</t>
  </si>
  <si>
    <t>EG</t>
  </si>
  <si>
    <t>Frankreich</t>
  </si>
  <si>
    <t>FR</t>
  </si>
  <si>
    <t>Finnland</t>
  </si>
  <si>
    <t>FI</t>
  </si>
  <si>
    <t>Großbritannien</t>
  </si>
  <si>
    <t>GB</t>
  </si>
  <si>
    <t>Griechenland</t>
  </si>
  <si>
    <t>GR</t>
  </si>
  <si>
    <t>Ungarn</t>
  </si>
  <si>
    <t>HU</t>
  </si>
  <si>
    <t>Kroatien</t>
  </si>
  <si>
    <t>HR</t>
  </si>
  <si>
    <t>Italien</t>
  </si>
  <si>
    <t>IT</t>
  </si>
  <si>
    <t>Israel</t>
  </si>
  <si>
    <t>IL</t>
  </si>
  <si>
    <t>Indien</t>
  </si>
  <si>
    <t>IN</t>
  </si>
  <si>
    <t>Iran</t>
  </si>
  <si>
    <t>IR</t>
  </si>
  <si>
    <t>Irland</t>
  </si>
  <si>
    <t>IE</t>
  </si>
  <si>
    <t>Island</t>
  </si>
  <si>
    <t>IS</t>
  </si>
  <si>
    <t>Japan</t>
  </si>
  <si>
    <t>JP</t>
  </si>
  <si>
    <t>Luxemburg</t>
  </si>
  <si>
    <t>LU</t>
  </si>
  <si>
    <t>Litauen</t>
  </si>
  <si>
    <t>LT</t>
  </si>
  <si>
    <t>Lettland</t>
  </si>
  <si>
    <t>LV</t>
  </si>
  <si>
    <t>Malta</t>
  </si>
  <si>
    <t>MT</t>
  </si>
  <si>
    <t>Marokko</t>
  </si>
  <si>
    <t>MA</t>
  </si>
  <si>
    <t>Malaysia</t>
  </si>
  <si>
    <t>MY</t>
  </si>
  <si>
    <t>Moldawien</t>
  </si>
  <si>
    <t>MD</t>
  </si>
  <si>
    <t>Mexiko</t>
  </si>
  <si>
    <t>MX</t>
  </si>
  <si>
    <t>Mazedonien</t>
  </si>
  <si>
    <t>MK</t>
  </si>
  <si>
    <t>Montenegro</t>
  </si>
  <si>
    <t>ME</t>
  </si>
  <si>
    <t>Norwegen</t>
  </si>
  <si>
    <t>NO</t>
  </si>
  <si>
    <t>Niederlande</t>
  </si>
  <si>
    <t>NL</t>
  </si>
  <si>
    <t>Neuseeland</t>
  </si>
  <si>
    <t>NZ</t>
  </si>
  <si>
    <t>Portugal</t>
  </si>
  <si>
    <t>PT</t>
  </si>
  <si>
    <t>Pakistan</t>
  </si>
  <si>
    <t>PK</t>
  </si>
  <si>
    <t>Polen</t>
  </si>
  <si>
    <t>PL</t>
  </si>
  <si>
    <t>Argentinien</t>
  </si>
  <si>
    <t>AR</t>
  </si>
  <si>
    <t>Taiwan</t>
  </si>
  <si>
    <t>TW</t>
  </si>
  <si>
    <t>Indonesien</t>
  </si>
  <si>
    <t>ID</t>
  </si>
  <si>
    <t>Rumänien</t>
  </si>
  <si>
    <t>RO</t>
  </si>
  <si>
    <t>Südkorea</t>
  </si>
  <si>
    <t>KR</t>
  </si>
  <si>
    <t>Uruguay</t>
  </si>
  <si>
    <t>UY</t>
  </si>
  <si>
    <t>Philippinen</t>
  </si>
  <si>
    <t>PH</t>
  </si>
  <si>
    <t>Russland</t>
  </si>
  <si>
    <t>RU</t>
  </si>
  <si>
    <t>Schweden</t>
  </si>
  <si>
    <t>SE</t>
  </si>
  <si>
    <t>Slowakei</t>
  </si>
  <si>
    <t>SK</t>
  </si>
  <si>
    <t>Slowenien</t>
  </si>
  <si>
    <t>SI</t>
  </si>
  <si>
    <t>Serbien</t>
  </si>
  <si>
    <t>RS</t>
  </si>
  <si>
    <t>Thailand</t>
  </si>
  <si>
    <t>TH</t>
  </si>
  <si>
    <t>Tunesien</t>
  </si>
  <si>
    <t>TN</t>
  </si>
  <si>
    <t>Türkei</t>
  </si>
  <si>
    <t>TR</t>
  </si>
  <si>
    <t>Ukraine</t>
  </si>
  <si>
    <t>UA</t>
  </si>
  <si>
    <t>USA</t>
  </si>
  <si>
    <t>Vietnam</t>
  </si>
  <si>
    <t>VN</t>
  </si>
  <si>
    <t>Südafrika</t>
  </si>
  <si>
    <t>ZA</t>
  </si>
  <si>
    <t>xx</t>
  </si>
  <si>
    <t>Weiteres Land</t>
  </si>
  <si>
    <t>yy</t>
  </si>
  <si>
    <t>zz</t>
  </si>
  <si>
    <t xml:space="preserve">    Angaben in Angebotswährung</t>
  </si>
  <si>
    <t>EGP</t>
  </si>
  <si>
    <t>ALL</t>
  </si>
  <si>
    <t>Iso-Währungs-code</t>
  </si>
  <si>
    <t>ARS</t>
  </si>
  <si>
    <t>BDT</t>
  </si>
  <si>
    <t>BAM</t>
  </si>
  <si>
    <t>BGN</t>
  </si>
  <si>
    <t>DKK</t>
  </si>
  <si>
    <t>Venezuela</t>
  </si>
  <si>
    <t>Monaco</t>
  </si>
  <si>
    <t>NEK</t>
  </si>
  <si>
    <t>ISK</t>
  </si>
  <si>
    <t>PLN</t>
  </si>
  <si>
    <t>CZK</t>
  </si>
  <si>
    <t>HUF</t>
  </si>
  <si>
    <t>RON</t>
  </si>
  <si>
    <t>HRK</t>
  </si>
  <si>
    <t>RSD</t>
  </si>
  <si>
    <t>LVL</t>
  </si>
  <si>
    <t>LTL</t>
  </si>
  <si>
    <t>Liechtenstein</t>
  </si>
  <si>
    <t>UAH</t>
  </si>
  <si>
    <t>Saudi-Arabien</t>
  </si>
  <si>
    <t>SAR</t>
  </si>
  <si>
    <t>VEF</t>
  </si>
  <si>
    <t>Dubai</t>
  </si>
  <si>
    <t>UAE</t>
  </si>
  <si>
    <t>ILS</t>
  </si>
  <si>
    <t>MAD</t>
  </si>
  <si>
    <t>MXN</t>
  </si>
  <si>
    <t>TND</t>
  </si>
  <si>
    <t>MYR</t>
  </si>
  <si>
    <t>Singapur</t>
  </si>
  <si>
    <t>SGD</t>
  </si>
  <si>
    <t>PHP</t>
  </si>
  <si>
    <t>THB</t>
  </si>
  <si>
    <t>VND</t>
  </si>
  <si>
    <t>Kambodscha</t>
  </si>
  <si>
    <t>KHR</t>
  </si>
  <si>
    <t>IDR</t>
  </si>
  <si>
    <t>TWD</t>
  </si>
  <si>
    <t>Vatikanstadt</t>
  </si>
  <si>
    <t>VA</t>
  </si>
  <si>
    <t>IRR</t>
  </si>
  <si>
    <t>MKD</t>
  </si>
  <si>
    <t>MDL</t>
  </si>
  <si>
    <t>PKR</t>
  </si>
  <si>
    <t>UYU</t>
  </si>
  <si>
    <t>BYR</t>
  </si>
  <si>
    <t>VE</t>
  </si>
  <si>
    <t>SA</t>
  </si>
  <si>
    <t>LI</t>
  </si>
  <si>
    <t>MC</t>
  </si>
  <si>
    <t>SG</t>
  </si>
  <si>
    <t>KH</t>
  </si>
  <si>
    <t>Länderliste</t>
  </si>
  <si>
    <t>Anbieter/Lieferant:</t>
  </si>
  <si>
    <t>Arbeitsstunden / Jahr [h]:</t>
  </si>
  <si>
    <t xml:space="preserve"> Auftragszeit [Wochen]</t>
  </si>
  <si>
    <t>Fertigungslosgröße [Teile]:</t>
  </si>
  <si>
    <t>Plankapazität [Teile / Jahr] :</t>
  </si>
  <si>
    <t xml:space="preserve"> Kapazität je AT  [Teile]
 1-Schicht</t>
  </si>
  <si>
    <t xml:space="preserve"> Kapazität je AT  [Teile]
 2-Schicht</t>
  </si>
  <si>
    <t xml:space="preserve"> Kapazität je AT  [Teile]
 3-Schicht</t>
  </si>
  <si>
    <t>ISO-Ländercode</t>
  </si>
  <si>
    <t>SEKOF und Folgewerkzeuge</t>
  </si>
  <si>
    <t>AE</t>
  </si>
  <si>
    <t xml:space="preserve"> Mengeneinheit</t>
  </si>
  <si>
    <t>Blaswerkzeug</t>
  </si>
  <si>
    <t>Konfektionswerkzeug</t>
  </si>
  <si>
    <t>Druckgusswerkzeug</t>
  </si>
  <si>
    <t>Kernkasten</t>
  </si>
  <si>
    <t>Stanzentgratwerkzeug</t>
  </si>
  <si>
    <t>Sinterwerkzeug</t>
  </si>
  <si>
    <t>Sprühformwerkzeug</t>
  </si>
  <si>
    <t>Strangpressdüse</t>
  </si>
  <si>
    <t>Extrudierwerkzeug</t>
  </si>
  <si>
    <t>Ziehwerkzeug</t>
  </si>
  <si>
    <t>Nachformwerkzeug</t>
  </si>
  <si>
    <t>Feinguss</t>
  </si>
  <si>
    <t xml:space="preserve">Kokillenwerkzeug </t>
  </si>
  <si>
    <t>Platinenschnitt</t>
  </si>
  <si>
    <t>Preformwerkzeug</t>
  </si>
  <si>
    <t>Presswerkzeug (ausgenommen Metall)</t>
  </si>
  <si>
    <t>Sandguss</t>
  </si>
  <si>
    <t>Vulkanisationswerkzeug</t>
  </si>
  <si>
    <t>Beschreibung</t>
  </si>
  <si>
    <t>Werkzeugarten- nummer</t>
  </si>
  <si>
    <t>10.</t>
  </si>
  <si>
    <t xml:space="preserve"> Maschinenkosten
 Angebot [AW]</t>
  </si>
  <si>
    <t xml:space="preserve"> Restfertigungsgemein-
 kosten Angebot [AW]</t>
  </si>
  <si>
    <t xml:space="preserve"> Fertigungseinzel-
 kosten Angebot [AW]</t>
  </si>
  <si>
    <t xml:space="preserve"> Anzahl direkte Mitarbeiter</t>
  </si>
  <si>
    <t xml:space="preserve"> Rohstoffschlüssel</t>
  </si>
  <si>
    <t xml:space="preserve"> Preis pro
 Mengeneinheit [BW]</t>
  </si>
  <si>
    <t xml:space="preserve"> Einsatzmenge [Einheiten]
 (nur Rohmaterial)</t>
  </si>
  <si>
    <t xml:space="preserve"> Materialkosten [AW]</t>
  </si>
  <si>
    <t xml:space="preserve"> Werkzeug-/
 Vorrichtungsart</t>
  </si>
  <si>
    <t xml:space="preserve"> Nettomenge [Einheiten]
 (nur Rohmaterial)</t>
  </si>
  <si>
    <t>Schichten / Woche:</t>
  </si>
  <si>
    <t>Produktionsstart (SOP) [mm.jjjj] :</t>
  </si>
  <si>
    <t>Werkzeugliste SEKOF</t>
  </si>
  <si>
    <t>SBM</t>
  </si>
  <si>
    <t>SEKOF</t>
  </si>
  <si>
    <t>Folgewerkzeug</t>
  </si>
  <si>
    <t xml:space="preserve"> WAF vorhanden [ja/nein]</t>
  </si>
  <si>
    <t>Lieferbedingungen:</t>
  </si>
  <si>
    <t>Enthaltene Verpackung und Transport</t>
  </si>
  <si>
    <t>Enthaltene Zölle</t>
  </si>
  <si>
    <t>Zölle  Lieferant - BMW</t>
  </si>
  <si>
    <t>Transportkosten  Lieferant - BMW</t>
  </si>
  <si>
    <t>Stück (Kaufteil)</t>
  </si>
  <si>
    <t>Prämie (kg)</t>
  </si>
  <si>
    <t>Materialkosten</t>
  </si>
  <si>
    <t xml:space="preserve">     1. Material</t>
  </si>
  <si>
    <t xml:space="preserve">     2. Fertigungskosten</t>
  </si>
  <si>
    <t xml:space="preserve"> Direkter Lohn [BW/h]</t>
  </si>
  <si>
    <t xml:space="preserve"> Verpackungskosten
 je Mengeneinheit [AW]</t>
  </si>
  <si>
    <t xml:space="preserve"> Transportkosten
 je Mengeneinheit [AW]</t>
  </si>
  <si>
    <t xml:space="preserve"> Zollkosten 
 je Mengeneinheit [AW]</t>
  </si>
  <si>
    <t>Befüllung nach Vorgabe BMW Einkauf</t>
  </si>
  <si>
    <t>Beschaffungswährung</t>
  </si>
  <si>
    <t xml:space="preserve"> Fertigungseinzelkosten
 FEK [BW]</t>
  </si>
  <si>
    <t xml:space="preserve"> Restfertigungsgemeinkosten
 (RFGK) Stundensatz [BW/h]</t>
  </si>
  <si>
    <t xml:space="preserve"> Personalkosten
 Angebot [AW]</t>
  </si>
  <si>
    <t xml:space="preserve"> Fertigungskosten FK [AW]</t>
  </si>
  <si>
    <t>Aufspannvorrichtung BAZ</t>
  </si>
  <si>
    <t>Beflockungsaufnahme</t>
  </si>
  <si>
    <t>Galvanikgestelle</t>
  </si>
  <si>
    <t>Lötrahmen</t>
  </si>
  <si>
    <t>Maskieren</t>
  </si>
  <si>
    <t>Montagevorrichtungen aller Art</t>
  </si>
  <si>
    <t>NC-Programme aller Art</t>
  </si>
  <si>
    <t>Poliervorrichtung</t>
  </si>
  <si>
    <t>Rollensatz</t>
  </si>
  <si>
    <t>Siebdruckschablone</t>
  </si>
  <si>
    <t>Siebe</t>
  </si>
  <si>
    <t>Walzwerkzeug (mit Bauteilbezogener Narbung)</t>
  </si>
  <si>
    <t>Werkstückträger</t>
  </si>
  <si>
    <t>Gesamtschnitt-/ Verbund Werkzeug</t>
  </si>
  <si>
    <t xml:space="preserve">Spritzgießwerkzeug </t>
  </si>
  <si>
    <t>Streckbiegewerkzeug</t>
  </si>
  <si>
    <t>kg</t>
  </si>
  <si>
    <t>g</t>
  </si>
  <si>
    <t>m</t>
  </si>
  <si>
    <t>mm</t>
  </si>
  <si>
    <t>l</t>
  </si>
  <si>
    <t xml:space="preserve"> Materialausschuss [%]</t>
  </si>
  <si>
    <t>Material</t>
  </si>
  <si>
    <t>Fertigung</t>
  </si>
  <si>
    <t>Ausschusskosten</t>
  </si>
  <si>
    <t>Fertigungsstandort (Land / Ort):</t>
  </si>
  <si>
    <t>ja</t>
  </si>
  <si>
    <t>nein</t>
  </si>
  <si>
    <t>Verpackung</t>
  </si>
  <si>
    <t>Transport</t>
  </si>
  <si>
    <t>Zoll</t>
  </si>
  <si>
    <t>MGK</t>
  </si>
  <si>
    <t>Ausschuss</t>
  </si>
  <si>
    <t>FEK</t>
  </si>
  <si>
    <t>(1.+ 2.+ 3.+ 4.+ 5.)</t>
  </si>
  <si>
    <t xml:space="preserve"> Materialkosten
 pro Mengeneinheit [AW]</t>
  </si>
  <si>
    <t xml:space="preserve"> Sozialgemeinkosten
 SGK [%]</t>
  </si>
  <si>
    <t xml:space="preserve"> Anzahl Werkzeuge /
 Vorrichtungen</t>
  </si>
  <si>
    <t>ANGEBOTSPREIS</t>
  </si>
  <si>
    <t>ANGEBOTSBASISPREIS</t>
  </si>
  <si>
    <t>(1.+ 2.)</t>
  </si>
  <si>
    <t xml:space="preserve"> Ausschuss pro
 Prozessschritt [%]</t>
  </si>
  <si>
    <t xml:space="preserve"> Auslegung / Kavitäten [x-fach]</t>
  </si>
  <si>
    <t>QAF Version 8 © BMW AG</t>
  </si>
  <si>
    <t xml:space="preserve"> Anzahl pro Angebotsteil</t>
  </si>
  <si>
    <t xml:space="preserve"> Verrechnungsform</t>
  </si>
  <si>
    <t xml:space="preserve"> Rückvergütung [AW]
 (nur Rohmaterial)</t>
  </si>
  <si>
    <t xml:space="preserve"> Benennung
 Rohmaterial / Kaufteil</t>
  </si>
  <si>
    <t xml:space="preserve"> Fertigungskosten FK [BW]</t>
  </si>
  <si>
    <t xml:space="preserve">    Angaben in Beschaffungswährung</t>
  </si>
  <si>
    <t xml:space="preserve"> Werkzeug- /
 Vorrichtungskosten [BW]</t>
  </si>
  <si>
    <t xml:space="preserve"> Summe Werkzeug- /
 Vorrichtungskosten [AW]</t>
  </si>
  <si>
    <t xml:space="preserve"> Summe Werkzeug- /
 Vorrichtungskosten
 SBM [AW]</t>
  </si>
  <si>
    <t>Werkzeugliste SBM bzw. Folgewerkzeuge</t>
  </si>
  <si>
    <t>Einheitenliste Material</t>
  </si>
  <si>
    <t>Liste Ja / Nein</t>
  </si>
  <si>
    <t xml:space="preserve"> Ausschusskosten
 Material [AW]</t>
  </si>
  <si>
    <t xml:space="preserve"> Ausschusskosten
 Fertigung [AW]</t>
  </si>
  <si>
    <t>SUMME HERSTELLKOSTEN</t>
  </si>
  <si>
    <t>Warmpressen (Schmieden)</t>
  </si>
  <si>
    <t>Kaltpressen (Massivumformen)</t>
  </si>
  <si>
    <t>Prüfaufnahme/-Vorrichtungen spezifisch</t>
  </si>
  <si>
    <t>Zusätzliche Zeile: Leerzeile kopieren und vor letzter Zeile einfügen</t>
  </si>
  <si>
    <t xml:space="preserve"> Bemerkung</t>
  </si>
  <si>
    <t>Rüsten</t>
  </si>
  <si>
    <t xml:space="preserve"> Rüstkosten [AW]</t>
  </si>
  <si>
    <t xml:space="preserve"> Rüstkosten pro Stück [BW]</t>
  </si>
  <si>
    <t>Werkzeug-
verrechnungsform</t>
  </si>
  <si>
    <t>RFGK</t>
  </si>
  <si>
    <t xml:space="preserve"> Positionsnummer
 Fertigungsschritt</t>
  </si>
  <si>
    <t>Verrechnungsform</t>
  </si>
  <si>
    <t>Beschneide -/ Lochwerkzeug</t>
  </si>
  <si>
    <t>Biegewerkzeug(z.B.Rohrbiegen)</t>
  </si>
  <si>
    <t>Direktes / Indirektes Warmumformwerkzeug</t>
  </si>
  <si>
    <t>Elastomerpresswerkzeug</t>
  </si>
  <si>
    <t>Feinschneidwerkzeug</t>
  </si>
  <si>
    <t>Folgeverbundwerkzeug</t>
  </si>
  <si>
    <t>Galvanowerkzeug</t>
  </si>
  <si>
    <t>Hinterschäumwerkzeuge / -form</t>
  </si>
  <si>
    <t>IHU-Werkzeug</t>
  </si>
  <si>
    <t xml:space="preserve">Kaschier-Umbugwerkzeug für Standard M. </t>
  </si>
  <si>
    <t>RTM-Werkzeug(Harzinjektor)</t>
  </si>
  <si>
    <t>Schäumform</t>
  </si>
  <si>
    <t>Schweißwerkzeug für Standardmaschine</t>
  </si>
  <si>
    <t>Tubenziehwerkzeug</t>
  </si>
  <si>
    <t>Brechschablone</t>
  </si>
  <si>
    <t>Filmauftragvorrichtung</t>
  </si>
  <si>
    <t>Klebeaufnahme</t>
  </si>
  <si>
    <t>Lackiergestelle/-aufnahmen</t>
  </si>
  <si>
    <t>Mechanisierungszubehör (Greifer,Feeder,Entbutzen)</t>
  </si>
  <si>
    <t>Messaufnahme/-Vorrichtungen spezifisch</t>
  </si>
  <si>
    <t>Schneidaufnahme allgemein</t>
  </si>
  <si>
    <t>Schweißaufnahme/-gestelle</t>
  </si>
  <si>
    <t>Schweißwerkzeug für Sondermaschine</t>
  </si>
  <si>
    <t>Sonderwerkzeug mech. Fertigung</t>
  </si>
  <si>
    <t>Spannvorrichtung mech. Fertigung</t>
  </si>
  <si>
    <t>Stanzwerkzeug für LP-Nutzen</t>
  </si>
  <si>
    <t>Teileförderer bauteilbezogen</t>
  </si>
  <si>
    <t>Transportgestelle,- behälter (Waschen, Wärmebehandeln usw.)</t>
  </si>
  <si>
    <t>Bemerkungen:</t>
  </si>
  <si>
    <t>yd</t>
  </si>
  <si>
    <t>ft</t>
  </si>
  <si>
    <t>in</t>
  </si>
  <si>
    <t>sq.yd</t>
  </si>
  <si>
    <t>sq.ft</t>
  </si>
  <si>
    <t>sq.in</t>
  </si>
  <si>
    <t>m³</t>
  </si>
  <si>
    <t>m²</t>
  </si>
  <si>
    <t>cu.yd</t>
  </si>
  <si>
    <t>cu.ft.</t>
  </si>
  <si>
    <t>cu.in</t>
  </si>
  <si>
    <t>lb</t>
  </si>
  <si>
    <t>oz</t>
  </si>
  <si>
    <t>Einheitenliste
Fläche</t>
  </si>
  <si>
    <t>qm</t>
  </si>
  <si>
    <t>HKD</t>
  </si>
  <si>
    <t>Liste der zulässigen Beschaffungswährungen</t>
  </si>
  <si>
    <t xml:space="preserve"> Plausibilitätsprüfung
 "Verrechnungsform"</t>
  </si>
  <si>
    <t xml:space="preserve"> Plausibilitätsprüfung
 "Werkzeugart"</t>
  </si>
  <si>
    <t>Diadekor/ Diakopie</t>
  </si>
  <si>
    <t>Glaspressform (Pressbiegeform)</t>
  </si>
  <si>
    <t>Lew</t>
  </si>
  <si>
    <t>Dänische Krone</t>
  </si>
  <si>
    <t>Ägyptische Pfund</t>
  </si>
  <si>
    <t>Hongkong Dollar</t>
  </si>
  <si>
    <t>Philippinische Peso</t>
  </si>
  <si>
    <t>Leu</t>
  </si>
  <si>
    <t>Riyal</t>
  </si>
  <si>
    <t>Taiwan Dollar</t>
  </si>
  <si>
    <t>Australische Dollar</t>
  </si>
  <si>
    <t>Tschechische Krone</t>
  </si>
  <si>
    <t>Forint</t>
  </si>
  <si>
    <t>Rupiah</t>
  </si>
  <si>
    <t>Rupie</t>
  </si>
  <si>
    <t>Yen</t>
  </si>
  <si>
    <t>Won</t>
  </si>
  <si>
    <t>Ringgit</t>
  </si>
  <si>
    <t>Złoty</t>
  </si>
  <si>
    <t>Rubel</t>
  </si>
  <si>
    <t>Singapur Dollar</t>
  </si>
  <si>
    <t>Baht</t>
  </si>
  <si>
    <t>Argentinische Peso</t>
  </si>
  <si>
    <t>Mexikanische Peso</t>
  </si>
  <si>
    <t>Rand</t>
  </si>
  <si>
    <t>1. (Bestell-) Währung 1 [AW1]:</t>
  </si>
  <si>
    <t>Währungen</t>
  </si>
  <si>
    <t>Türkische Lira</t>
  </si>
  <si>
    <t>Canadische Dollar</t>
  </si>
  <si>
    <t>Brasilianische Real</t>
  </si>
  <si>
    <t>Wechselkurse zur Bestell-
währung [AW1]
(rein informativ)</t>
  </si>
  <si>
    <t>Preisindikation in Bestellwährung [AW1]</t>
  </si>
  <si>
    <t>VERTRAULICH</t>
  </si>
  <si>
    <t>AL01</t>
  </si>
  <si>
    <t>AL02</t>
  </si>
  <si>
    <t>AL03</t>
  </si>
  <si>
    <t>AL04</t>
  </si>
  <si>
    <t>KU01</t>
  </si>
  <si>
    <t>KU02</t>
  </si>
  <si>
    <t>KU03</t>
  </si>
  <si>
    <t>KU04</t>
  </si>
  <si>
    <t>KU05</t>
  </si>
  <si>
    <t>KU06</t>
  </si>
  <si>
    <t>KU07</t>
  </si>
  <si>
    <t>KU08</t>
  </si>
  <si>
    <t>KU09</t>
  </si>
  <si>
    <t>KU10</t>
  </si>
  <si>
    <t>KU11</t>
  </si>
  <si>
    <t>KU12</t>
  </si>
  <si>
    <t>KU13</t>
  </si>
  <si>
    <t>KU14</t>
  </si>
  <si>
    <t>KU15</t>
  </si>
  <si>
    <t>KU99</t>
  </si>
  <si>
    <t>SO01</t>
  </si>
  <si>
    <t>SO02</t>
  </si>
  <si>
    <t>SO03</t>
  </si>
  <si>
    <t>SO04</t>
  </si>
  <si>
    <t>SO05</t>
  </si>
  <si>
    <t>SO06</t>
  </si>
  <si>
    <t>SO07</t>
  </si>
  <si>
    <t>SO08</t>
  </si>
  <si>
    <t>SO09</t>
  </si>
  <si>
    <t>SO20</t>
  </si>
  <si>
    <t>SO23</t>
  </si>
  <si>
    <t>SO24</t>
  </si>
  <si>
    <t>SO30</t>
  </si>
  <si>
    <t>SO31</t>
  </si>
  <si>
    <t>SO99</t>
  </si>
  <si>
    <t>ST01</t>
  </si>
  <si>
    <t>ST02</t>
  </si>
  <si>
    <t>ST03</t>
  </si>
  <si>
    <t>ST04</t>
  </si>
  <si>
    <t>ST05</t>
  </si>
  <si>
    <t>ST06</t>
  </si>
  <si>
    <t>ST07</t>
  </si>
  <si>
    <t>ST08</t>
  </si>
  <si>
    <t>ST09</t>
  </si>
  <si>
    <t>ST10</t>
  </si>
  <si>
    <t>ST11</t>
  </si>
  <si>
    <t>ST12</t>
  </si>
  <si>
    <t>ST30</t>
  </si>
  <si>
    <t>ST99</t>
  </si>
  <si>
    <t>ALUMINIUM</t>
  </si>
  <si>
    <t>ALUMINIUM SCHROTT</t>
  </si>
  <si>
    <t>ALUMINIUM SCHROTT 2</t>
  </si>
  <si>
    <t>REINALUMINIUMPRAEMIE (ECDP/ECDU)</t>
  </si>
  <si>
    <t>Kunststoff-ABS,</t>
  </si>
  <si>
    <t>Kunststoff-ABS-PC,</t>
  </si>
  <si>
    <t>Kunststoff-PVC,</t>
  </si>
  <si>
    <t>KUNSTSTOFF-PA,</t>
  </si>
  <si>
    <t>Kunststoff-POM,</t>
  </si>
  <si>
    <t>KUNSTSTOFF-PP-TVXX,</t>
  </si>
  <si>
    <t>KUNSTSTOFF-PP, -</t>
  </si>
  <si>
    <t>Kunststoff-PP-GFxx,</t>
  </si>
  <si>
    <t>Kunststoff-PE,</t>
  </si>
  <si>
    <t>Kunststoff-Polyol,</t>
  </si>
  <si>
    <t>KUNSTSTOFF-MDI,</t>
  </si>
  <si>
    <t>Kunststoff-EPDM,</t>
  </si>
  <si>
    <t>Kunststoff-Naturkautschuk</t>
  </si>
  <si>
    <t>EPOXIDHARZ</t>
  </si>
  <si>
    <t>SYNTHESEKAUTSCHUK</t>
  </si>
  <si>
    <t>Kunststoff-Allgemein</t>
  </si>
  <si>
    <t>KUPFER,</t>
  </si>
  <si>
    <t>BLEI,</t>
  </si>
  <si>
    <t>Nickel,</t>
  </si>
  <si>
    <t>Magnesium,</t>
  </si>
  <si>
    <t>GLAS,</t>
  </si>
  <si>
    <t>Fluids,</t>
  </si>
  <si>
    <t>Prozessmaterial</t>
  </si>
  <si>
    <t>FERROCHROM</t>
  </si>
  <si>
    <t>CHROMIUM</t>
  </si>
  <si>
    <t>PLATIN (NUR MG-5)</t>
  </si>
  <si>
    <t>PALLADIUM (NUR MG-5)</t>
  </si>
  <si>
    <t>NEODYM</t>
  </si>
  <si>
    <t>DYSPROSIUM</t>
  </si>
  <si>
    <t>SONSTIGES</t>
  </si>
  <si>
    <t>STAHLBLECH HAUS (HDG)</t>
  </si>
  <si>
    <t>Stahl-Edelstahl (Austenit),</t>
  </si>
  <si>
    <t>Stahl-Edelstahl (Ferrit),</t>
  </si>
  <si>
    <t>Stahl-Eisenguss,</t>
  </si>
  <si>
    <t>Stahl-Schmiedestahl,</t>
  </si>
  <si>
    <t>Stahl-Walzdraht,</t>
  </si>
  <si>
    <t>STAHL- STAHLSCHROTT</t>
  </si>
  <si>
    <t>EDELSTAHL BASISSTAHL</t>
  </si>
  <si>
    <t>STAHLBLECH KAUF (HDG)</t>
  </si>
  <si>
    <t>STAHLBLECH WARMBAND (HRC)</t>
  </si>
  <si>
    <t>STAHLBLECH US (HDG)</t>
  </si>
  <si>
    <t>STAHLBLECH US (HRC)</t>
  </si>
  <si>
    <t>ELEKTROBLECH</t>
  </si>
  <si>
    <t>STAHL-ALLGEMEIN</t>
  </si>
  <si>
    <t>Änderungshistorie</t>
  </si>
  <si>
    <t>Berücksichtigung Rohstoffschlüssel</t>
  </si>
  <si>
    <t>Aktualisierung Formel Preisgleitklausel</t>
  </si>
  <si>
    <t>Berücksichtigung WZ_IH_Kosten</t>
  </si>
  <si>
    <t>"Unnötige Formel" Deckblatt entfernt</t>
  </si>
  <si>
    <t>Albanischer Lek</t>
  </si>
  <si>
    <t>AED</t>
  </si>
  <si>
    <t>VAE Dirham</t>
  </si>
  <si>
    <t>Bosnische Mark</t>
  </si>
  <si>
    <t>Bangladeschischer Taka</t>
  </si>
  <si>
    <t>bulgarischer Lew</t>
  </si>
  <si>
    <t>Weißrussischer Rubel</t>
  </si>
  <si>
    <t>Kroatische Kuna</t>
  </si>
  <si>
    <t>Israelische Schekel</t>
  </si>
  <si>
    <t>Iranischer Rial</t>
  </si>
  <si>
    <t>Isländische Krone</t>
  </si>
  <si>
    <t>Kambodschanischer Riel</t>
  </si>
  <si>
    <t>Litauische Litas</t>
  </si>
  <si>
    <t>Lettische Lats</t>
  </si>
  <si>
    <t>Marokkanischer Dirham</t>
  </si>
  <si>
    <t>Moldawischer Leu</t>
  </si>
  <si>
    <t>Mazedonischer Denar</t>
  </si>
  <si>
    <t>Neuseeland-Dollar</t>
  </si>
  <si>
    <t>Pakistanische Rupie</t>
  </si>
  <si>
    <t>Serbischer Dinar</t>
  </si>
  <si>
    <t>Tunesischer Dinar</t>
  </si>
  <si>
    <t>Ukrainische Hrywnja</t>
  </si>
  <si>
    <t>Uruguayischer Peso</t>
  </si>
  <si>
    <t>Venezolanischer Bolivar</t>
  </si>
  <si>
    <t>Vietnamesischer Dong</t>
  </si>
  <si>
    <t>zulässige Beschaffungswährungen aktualisiert</t>
  </si>
  <si>
    <t>Ungarische Forint</t>
  </si>
  <si>
    <t>Indonesische Rupiah</t>
  </si>
  <si>
    <t>Indische Rupie</t>
  </si>
  <si>
    <t>Japanischer YEN</t>
  </si>
  <si>
    <t>Südkoreanischer Won</t>
  </si>
  <si>
    <t>Malayische Ringgit</t>
  </si>
  <si>
    <t>Polnische Złoty</t>
  </si>
  <si>
    <t>Rumänischer Leu</t>
  </si>
  <si>
    <t>Russische Rubel</t>
  </si>
  <si>
    <t>Saudi Rial</t>
  </si>
  <si>
    <t>Thailändische Baht</t>
  </si>
  <si>
    <t>Südafrikanischer Rand</t>
  </si>
  <si>
    <t>WZ_IH_Kosten aus Fertigungskosten entfernt</t>
  </si>
  <si>
    <t>Aktualisierung Plausibilitätsprüfung SEKOF/SBM</t>
  </si>
  <si>
    <t>allgemein</t>
  </si>
  <si>
    <t>Werkzeuginstandhaltung</t>
  </si>
  <si>
    <t>Plausibilitätsprüfung WZ-IH Kosten aktualisiert</t>
  </si>
  <si>
    <t>bedingte Formatierung WZ-IH aktualisiert</t>
  </si>
  <si>
    <t xml:space="preserve"> Standzeit [Zyklen]</t>
  </si>
  <si>
    <t>HK</t>
  </si>
  <si>
    <t xml:space="preserve">        Hilfe und Dokumentation</t>
  </si>
  <si>
    <t xml:space="preserve"> </t>
  </si>
  <si>
    <t xml:space="preserve">   Hilfe und Dokumentation</t>
  </si>
  <si>
    <t>Überarbeitung SBM und SEKOF-Tabellen + Wertebereich</t>
  </si>
  <si>
    <t>SBM Liste in beiden Prämissenblätter gleichgestellt.</t>
  </si>
  <si>
    <t>Löschhinweis in Blatt "SBM Inventarisierung"</t>
  </si>
  <si>
    <t>Schriftart auf BMW Group light umgestellt.</t>
  </si>
  <si>
    <t>Feld Änderungsindex auf "Text formatiert"</t>
  </si>
  <si>
    <t>Spalte "E" in SBM Inventarisierung mit Zeilenumbruch formatiert</t>
  </si>
  <si>
    <t>Verknüpfung SNR mit Zusammenfassungsblatt</t>
  </si>
  <si>
    <t>Ländercode Shanghai ="020" anstatt "20"</t>
  </si>
  <si>
    <t>SNR-Verlinkung mit Zusammenfassungsblatt</t>
  </si>
  <si>
    <r>
      <t>2. Angebotswährung 2 [AW2]</t>
    </r>
    <r>
      <rPr>
        <sz val="8"/>
        <rFont val="BMW Group Light"/>
      </rPr>
      <t xml:space="preserve"> (optional):</t>
    </r>
  </si>
  <si>
    <r>
      <t>3. Angebotswährung 3 [AW3]</t>
    </r>
    <r>
      <rPr>
        <sz val="8"/>
        <rFont val="BMW Group Light"/>
      </rPr>
      <t xml:space="preserve"> (optional):</t>
    </r>
  </si>
  <si>
    <t>Oman</t>
  </si>
  <si>
    <t>OM</t>
  </si>
  <si>
    <t>OMR</t>
  </si>
  <si>
    <t>Hongkong</t>
  </si>
  <si>
    <t>Ländercodes für Dänemark, Finnland und Schweden auf dreistellig umgestellt</t>
  </si>
  <si>
    <t>Verknüpfung für Auswahl "Argentinien" --&gt; Orte richtig gestellt</t>
  </si>
  <si>
    <t>Land "Oman" und "Hongkong" hinzugefügt (inkl. Regionen)</t>
  </si>
  <si>
    <t>LZ</t>
  </si>
  <si>
    <t>Legierungszuschlag</t>
  </si>
  <si>
    <t>Kommentarfelder von Hr. Eibl löschen</t>
  </si>
  <si>
    <t>Format Anfragenummer/Version = Text</t>
  </si>
  <si>
    <t>Benennung der Währungsspalte 2 und 3 auf dem
Zusammenfassungsblatt</t>
  </si>
  <si>
    <t>Text auf links formatiert, Lieferbed. Im Zus.Blatt</t>
  </si>
  <si>
    <t>Zeilenhöhe Z.11 auf Blatt Fertigung erhöht, damit Text von RFGK zweizeilig angezeigt wird.</t>
  </si>
  <si>
    <t>Farbformatierung bei Fertigungsblatt unten bei der Zusammenfassung (Bereiche falsch definiert)</t>
  </si>
  <si>
    <t>SEKOF + 
FWZ + IH</t>
  </si>
  <si>
    <t>Zusammenfassungsblatt, Spalte L verbreitert.</t>
  </si>
  <si>
    <t>Blatt SBM/SEKOF --&gt; Zeilenhöhe Z34 angepasst, Text war nicht vollständig lesbar.</t>
  </si>
  <si>
    <t>Eingabefeld "Änderungsmeldungsnummer" auf Text umformartiert, führende Null wird angezeigt.</t>
  </si>
  <si>
    <t>Feldformatierung von Währungsspalte, die nach auswahl eingeblendet werden richtig gestellt.</t>
  </si>
  <si>
    <t>email-Adresse als Hyperlink anzeigen:
=HYPERLINK(VERKETTEN("mailto:";C6);C6)</t>
  </si>
  <si>
    <t>ALUMINIUM HG 3M SELLER LME (MTZ)</t>
  </si>
  <si>
    <t>KUPFER LME CASH SELLER (MTZ)</t>
  </si>
  <si>
    <t>NICKEL LME CASH SELLER (MTZ)</t>
  </si>
  <si>
    <t>BLEI LME CASH SELLER (MTZ)</t>
  </si>
  <si>
    <t>GIESSEREI STAHLSCHROTT USA (MTZ)</t>
  </si>
  <si>
    <t>STAHLSCHMIEDE-SCHROTTZUSCHLAG (MTZ)</t>
  </si>
  <si>
    <t>Aluminium (LME, Reinrohstoff)</t>
  </si>
  <si>
    <t>Aluminium Schrott 2/Wertverzehr 2</t>
  </si>
  <si>
    <t>Kunststoff Prozessmaterial/Lack</t>
  </si>
  <si>
    <t>Kunststoff Polyacrylnitril</t>
  </si>
  <si>
    <t>Kupfer (LME, Reinrohstoff)</t>
  </si>
  <si>
    <t>Blei (LME, Reinrohstoff)</t>
  </si>
  <si>
    <t>Nickel (LME, Reinrohstoff)</t>
  </si>
  <si>
    <t>Magnesium (Reinrohstoff)</t>
  </si>
  <si>
    <t>Prozessmaterial - sonstige</t>
  </si>
  <si>
    <t>Zinn (Reinrohstoff)</t>
  </si>
  <si>
    <t>Zink (Reinrohstoff)</t>
  </si>
  <si>
    <t>Carbon Black</t>
  </si>
  <si>
    <t>Palladium (oz)</t>
  </si>
  <si>
    <t>Rhodium (oz)</t>
  </si>
  <si>
    <t>Palladium (g)</t>
  </si>
  <si>
    <t>Rhodium (g)</t>
  </si>
  <si>
    <t>Neodym  - Domestic</t>
  </si>
  <si>
    <t>Dysprosium - Domestic</t>
  </si>
  <si>
    <t>Dysprosium - FOB-Preisbasis</t>
  </si>
  <si>
    <t>Sonstige Rohstoffe</t>
  </si>
  <si>
    <t>A013</t>
  </si>
  <si>
    <t>CUCA</t>
  </si>
  <si>
    <t>NICA</t>
  </si>
  <si>
    <t>PBCA</t>
  </si>
  <si>
    <t>SRUS</t>
  </si>
  <si>
    <t>SRZS</t>
  </si>
  <si>
    <t>SRZU</t>
  </si>
  <si>
    <t>KU16</t>
  </si>
  <si>
    <t>KU17</t>
  </si>
  <si>
    <t>SO10</t>
  </si>
  <si>
    <t>SO11</t>
  </si>
  <si>
    <t>SO12</t>
  </si>
  <si>
    <t>SO21</t>
  </si>
  <si>
    <t>SO22</t>
  </si>
  <si>
    <t>SO25</t>
  </si>
  <si>
    <t>SO32</t>
  </si>
  <si>
    <t>SO33</t>
  </si>
  <si>
    <t>Beschreibung Rohstoffschlüssel</t>
  </si>
  <si>
    <t>Anteilsart</t>
  </si>
  <si>
    <t>Hinweismeldung im Blatt "Rohstoffrisiken" zur weiteren Vorgehensweise</t>
  </si>
  <si>
    <t>nicht im 
Material-Blatt</t>
  </si>
  <si>
    <t>x</t>
  </si>
  <si>
    <t>Blatt "Rohstoffrisiken"</t>
  </si>
  <si>
    <t>Blatt "Material"</t>
  </si>
  <si>
    <t xml:space="preserve">     3.  SBM, SEKOF und Folgewerkzeuge</t>
  </si>
  <si>
    <t xml:space="preserve">     5. Rohstoffrisiken</t>
  </si>
  <si>
    <t>Rohstoffdetaillierung: Befüllung nach Vorgabe BMW Einkauf lt. Anfrageunterlagen</t>
  </si>
  <si>
    <t>Durchschnittszeitraum:</t>
  </si>
  <si>
    <t>Von:</t>
  </si>
  <si>
    <t>Bis:</t>
  </si>
  <si>
    <t xml:space="preserve"> Positionsnummer</t>
  </si>
  <si>
    <t>Ergebnis</t>
  </si>
  <si>
    <t>Kunststoff ABS</t>
  </si>
  <si>
    <t>Kunststoff ABS-PC</t>
  </si>
  <si>
    <t>Kunststoff PVC</t>
  </si>
  <si>
    <t>GIESSEREI STAHLSCHROTT (MTZ)</t>
  </si>
  <si>
    <t>Kunststoff PA</t>
  </si>
  <si>
    <t>Kunststoff POM</t>
  </si>
  <si>
    <t>Kunststoff PP-TVxx</t>
  </si>
  <si>
    <t>Kunststoff PP</t>
  </si>
  <si>
    <t>Kunststoff PP-GFxx</t>
  </si>
  <si>
    <t>Kunststoff PE</t>
  </si>
  <si>
    <t>Kunststoff Polyol</t>
  </si>
  <si>
    <t>Kunststoff MDI</t>
  </si>
  <si>
    <t>Kunststoff EPDM</t>
  </si>
  <si>
    <t>Kunststoff Epoxidharz</t>
  </si>
  <si>
    <t>Glas</t>
  </si>
  <si>
    <t>Fluids, Öl, Kraftstoff</t>
  </si>
  <si>
    <t>Platin (oz)</t>
  </si>
  <si>
    <t>Platin (g)</t>
  </si>
  <si>
    <t>Neodym - FOB-Preisbasis</t>
  </si>
  <si>
    <t>Stahl-Blech (Haus)</t>
  </si>
  <si>
    <t>Stahl-Eisenguss</t>
  </si>
  <si>
    <t>Stahl-Schmiedestahl</t>
  </si>
  <si>
    <t>Stahl-Walzdraht</t>
  </si>
  <si>
    <t>Stahlblech Kauf US (HDG)</t>
  </si>
  <si>
    <t>Stahlblech Warmband US (HRC)</t>
  </si>
  <si>
    <t>Stahl-Elektroblech</t>
  </si>
  <si>
    <t>Stahl-Allgemein</t>
  </si>
  <si>
    <t xml:space="preserve">Aluminium Schrott/Wertverzehr </t>
  </si>
  <si>
    <t>Stahl-Edelstahl Basisstahl</t>
  </si>
  <si>
    <t>Ergänzungsumfänge die sich aus der Hinweismeldung ergeben.</t>
  </si>
  <si>
    <t>Ergänzende Schlüssel</t>
  </si>
  <si>
    <t>MOV</t>
  </si>
  <si>
    <t>PGK</t>
  </si>
  <si>
    <t>MTZ</t>
  </si>
  <si>
    <t>Resale</t>
  </si>
  <si>
    <t>Preisgleitklausel</t>
  </si>
  <si>
    <t>Rohstoff Preisanteil</t>
  </si>
  <si>
    <t>ggf. Detaillierung unten ergänzen mit Stahlschrott (Rückvergütung)</t>
  </si>
  <si>
    <t>Marktorienterte Verhandlung</t>
  </si>
  <si>
    <t>Description Rawmaterial-Code</t>
  </si>
  <si>
    <t>COPPER LME CASH SELLER (MTZ)</t>
  </si>
  <si>
    <t>LEAD LME CASH SELLER (MTZ)</t>
  </si>
  <si>
    <t>CASTING STEEL SCRAP US (MTZ) to.</t>
  </si>
  <si>
    <t>FORGED STEEL SCRAP SURCHARGE (MTZ)</t>
  </si>
  <si>
    <t>CASTING STEEL SCRAP (MTZ) 100kg</t>
  </si>
  <si>
    <t>Aluminium (LME, primary raw material)</t>
  </si>
  <si>
    <t>Aluminium Scrap/Lost value</t>
  </si>
  <si>
    <t>Aluminium Scrap 2/Lost value 2</t>
  </si>
  <si>
    <t xml:space="preserve">Plastics ABS                              </t>
  </si>
  <si>
    <t xml:space="preserve">Plastics ABS-PC                           </t>
  </si>
  <si>
    <t xml:space="preserve">Plastics PVC                              </t>
  </si>
  <si>
    <t xml:space="preserve">Plastics PA                               </t>
  </si>
  <si>
    <t xml:space="preserve">Plastics POM                              </t>
  </si>
  <si>
    <t xml:space="preserve">Plastics PP-TVxx                          </t>
  </si>
  <si>
    <t xml:space="preserve">Plastics PP                               </t>
  </si>
  <si>
    <t xml:space="preserve">Plastics PP-GFxx                          </t>
  </si>
  <si>
    <t xml:space="preserve">Plastics PE                               </t>
  </si>
  <si>
    <t xml:space="preserve">Plastics Polyol                           </t>
  </si>
  <si>
    <t xml:space="preserve">Plastics MDI                              </t>
  </si>
  <si>
    <t xml:space="preserve">Plastics EPDM                             </t>
  </si>
  <si>
    <t>Plastics Epoxy resin</t>
  </si>
  <si>
    <t>Plastics Process material Paintings</t>
  </si>
  <si>
    <t>Plastics Polyacrylnitril</t>
  </si>
  <si>
    <t>Plastics Others</t>
  </si>
  <si>
    <t>Copper (LME, primary raw material)</t>
  </si>
  <si>
    <t>Lead (LME, primary raw material)</t>
  </si>
  <si>
    <t>Nickel (LME, primary raw material)</t>
  </si>
  <si>
    <t>Magnesium (primary raw material)</t>
  </si>
  <si>
    <t xml:space="preserve">Glass               </t>
  </si>
  <si>
    <t>Fluids, oil, fuel</t>
  </si>
  <si>
    <t>Process Material Others</t>
  </si>
  <si>
    <t>Tin (primary raw material)</t>
  </si>
  <si>
    <t>Zinc (primary raw material)</t>
  </si>
  <si>
    <t xml:space="preserve">Platin (oz)            </t>
  </si>
  <si>
    <t xml:space="preserve">Platin (g)            </t>
  </si>
  <si>
    <t>Neodym - FOB price</t>
  </si>
  <si>
    <t>Dysprosium - FOB price</t>
  </si>
  <si>
    <t>Others (raw material)</t>
  </si>
  <si>
    <t xml:space="preserve">Steel sheet (BMW manufacturing)      </t>
  </si>
  <si>
    <t>Steel iron casting</t>
  </si>
  <si>
    <t>Steel Forged steel</t>
  </si>
  <si>
    <t>Steel Wire rod</t>
  </si>
  <si>
    <t>Stainless steel base price</t>
  </si>
  <si>
    <t>Steel Hot dipped galvanized US</t>
  </si>
  <si>
    <t>Steel Hot rolled coil US</t>
  </si>
  <si>
    <t>Steel electrical sheet</t>
  </si>
  <si>
    <t>Steel others</t>
  </si>
  <si>
    <t>Steel alloy surcharge</t>
  </si>
  <si>
    <t>Kunststoff Synthesekautschuk</t>
  </si>
  <si>
    <t>hier Fertiggewicht, ggf. Detaillierung unten  ergänzen mit Aluminium Schrott</t>
  </si>
  <si>
    <t>konstanter Wert, wird bei Rohstoffschwankung nicht angepasst (siehe Ausführungsbeispiel Aluminium)</t>
  </si>
  <si>
    <t>X</t>
  </si>
  <si>
    <t>Fertiggewicht</t>
  </si>
  <si>
    <t>hier als weitere Detaillierung für Stahl- und Gusslegierungselemente</t>
  </si>
  <si>
    <t>Detaillierung unten vornehmen mit Stahl-Edelstahl Basisstahl, Nickel, Ferrochrom</t>
  </si>
  <si>
    <t>hier nur als weitere Detaillierung für Stahl- und Gusslegierungselemente</t>
  </si>
  <si>
    <t>ggf. weitere Ergänzung um Nickel und Ferrochrom</t>
  </si>
  <si>
    <t>als Abschlag für Reststoffvergütung (siehe Ausführungsbeispiel Stahl)</t>
  </si>
  <si>
    <t>Materialteuerungszuschlag</t>
  </si>
  <si>
    <t>Resale-Programm</t>
  </si>
  <si>
    <t>Zur Aktuallisierung der Pivot-Tabelle bitte im Bereich der Tabelle die rechte Maus-Taste drücken --&gt; "Aktualisieren!"</t>
  </si>
  <si>
    <t xml:space="preserve"> Angebotswährung [AW]</t>
  </si>
  <si>
    <t xml:space="preserve"> Beschaffungswährung [BW]</t>
  </si>
  <si>
    <t>In-Circuit-Tester-Adapter (LP) inkl. Software, Funktionsprüfadapter, Endprüfadapter(ZB)</t>
  </si>
  <si>
    <t>Spannvorrichtung</t>
  </si>
  <si>
    <t xml:space="preserve"> Hinweismeldung, bei 
 Detaillierungsbedarf gegenüber
 dem Material-Blatt</t>
  </si>
  <si>
    <t xml:space="preserve"> Schwellwert SW [in%]
 (siehe Anfrageunterlagen)</t>
  </si>
  <si>
    <t xml:space="preserve"> BMW Beteiligungsquote BQ  [in%]
 (siehe Anfrageunterlagen)</t>
  </si>
  <si>
    <r>
      <t xml:space="preserve"> Indexnotierung RoI</t>
    </r>
    <r>
      <rPr>
        <b/>
        <vertAlign val="subscript"/>
        <sz val="10"/>
        <rFont val="BMW Group Light"/>
      </rPr>
      <t>0</t>
    </r>
    <r>
      <rPr>
        <b/>
        <sz val="9"/>
        <rFont val="BMW Group Light"/>
      </rPr>
      <t xml:space="preserve"> [AW/kg]
 im Durchschnittzeitraum</t>
    </r>
  </si>
  <si>
    <t xml:space="preserve"> Indexbezeichnung
 (siehe Anfrageunterlagen)</t>
  </si>
  <si>
    <t xml:space="preserve"> Abwicklungsmodell 
 (siehe Anfrageunterlagen)</t>
  </si>
  <si>
    <r>
      <t xml:space="preserve"> Rohstoff-Zuschlag [AW]
 RoZ</t>
    </r>
    <r>
      <rPr>
        <b/>
        <vertAlign val="subscript"/>
        <sz val="10"/>
        <rFont val="BMW Group Light"/>
      </rPr>
      <t>0</t>
    </r>
  </si>
  <si>
    <r>
      <t xml:space="preserve"> Rohstoffnotierung R</t>
    </r>
    <r>
      <rPr>
        <b/>
        <vertAlign val="subscript"/>
        <sz val="10"/>
        <rFont val="BMW Group Light"/>
      </rPr>
      <t>0</t>
    </r>
    <r>
      <rPr>
        <b/>
        <sz val="9"/>
        <rFont val="BMW Group Light"/>
      </rPr>
      <t xml:space="preserve"> [AW/kg]</t>
    </r>
  </si>
  <si>
    <t xml:space="preserve"> Bezugsgewicht [kg]</t>
  </si>
  <si>
    <t xml:space="preserve"> Rohstoffbezeichnung</t>
  </si>
  <si>
    <t xml:space="preserve"> SEKOF + Folgewerkzeuge
 + Werkzeuginstandhaltung
 pro Stück [AW]</t>
  </si>
  <si>
    <t xml:space="preserve"> Rohstoffnotierung
 Ro [AW/kg]</t>
  </si>
  <si>
    <t xml:space="preserve"> Rohstofffzuschlag
 RoZ0 [AW]</t>
  </si>
  <si>
    <t>Summe von  Bezugsgewicht [kg]</t>
  </si>
  <si>
    <t>KU41</t>
  </si>
  <si>
    <t>KU42</t>
  </si>
  <si>
    <t>KU44</t>
  </si>
  <si>
    <t>KU46</t>
  </si>
  <si>
    <t>KU47</t>
  </si>
  <si>
    <t>KU48</t>
  </si>
  <si>
    <t>KU49</t>
  </si>
  <si>
    <t xml:space="preserve">Kunststoff ABS - Recyclat                              </t>
  </si>
  <si>
    <t>Kunststoff ABS-PC - Recyclat</t>
  </si>
  <si>
    <t>Kunststoff PA - Recyclat</t>
  </si>
  <si>
    <t>Kunststoff PP-TVxx - Recyclat</t>
  </si>
  <si>
    <t>Kunststoff PP - Recyclat</t>
  </si>
  <si>
    <t>Kunststoff PP-GFxx - Recyclat</t>
  </si>
  <si>
    <t>Kunststoff PE - Recyclat</t>
  </si>
  <si>
    <t>Druckaufnahme (Tampondruck) / Klischees</t>
  </si>
  <si>
    <t>Kaschier- / Umbugwerkzeugwerkzeug für Sondermaschine</t>
  </si>
  <si>
    <t>Nasspressen (CFK)</t>
  </si>
  <si>
    <t xml:space="preserve">Thixomolding </t>
  </si>
  <si>
    <t>Der Inhalt von diesem Blatt wird beim prüfen der datei mit QAF8-Tools gelöscht und neu befüllt</t>
  </si>
  <si>
    <t>ACHTUNG:</t>
  </si>
  <si>
    <t>Ausgrauung
Materialblatt</t>
  </si>
  <si>
    <t>Presswerkzeuge (Straßen-/Transfer-Werkzeug usw.)</t>
  </si>
  <si>
    <t>Messerschnitt (nicht Metall)</t>
  </si>
  <si>
    <t>Einmalzahlungen</t>
  </si>
  <si>
    <t>Ferrochromium high (65% Cr, 0,06% C)</t>
  </si>
  <si>
    <t>Ferrochrom high (65% Cr, 0,06% C)</t>
  </si>
  <si>
    <t>Ferrochromium low (low phosphor, max. 7% C)</t>
  </si>
  <si>
    <t>Ferrochrom low (low phosphor, max. 7% C)</t>
  </si>
  <si>
    <t>Plastics  ABS recycling material</t>
  </si>
  <si>
    <t>Plastics ABS-PC recycling material</t>
  </si>
  <si>
    <t>Natural Rubber</t>
  </si>
  <si>
    <t>Naturkautschuk</t>
  </si>
  <si>
    <t>Plastics PA recycling material</t>
  </si>
  <si>
    <t>Plastics PE recycling material</t>
  </si>
  <si>
    <t>Plastics PP recycling material</t>
  </si>
  <si>
    <t>Plastics PP-GFxx recycling material</t>
  </si>
  <si>
    <t>Plastics PP-TVxx recycling material</t>
  </si>
  <si>
    <t>Plastics synthetic rubber</t>
  </si>
  <si>
    <t xml:space="preserve">Aluminium Primary AL Premium (ECDP/ECDU)  </t>
  </si>
  <si>
    <t>Aluminium Primär-AL-Prämie (ECDP/ECDU)</t>
  </si>
  <si>
    <t xml:space="preserve">Aluminium Sekundary AL Premium (Alloy 226)  </t>
  </si>
  <si>
    <t>Aluminium-Sekundärprämie Leg. 226</t>
  </si>
  <si>
    <t>AL05</t>
  </si>
  <si>
    <t>Aluminium Primary AL Midwest Premium</t>
  </si>
  <si>
    <t xml:space="preserve">Aluminium Primär-AL-Midwest-Prämie </t>
  </si>
  <si>
    <t>AL06</t>
  </si>
  <si>
    <t>Aluminium Primary AL CJP Premium</t>
  </si>
  <si>
    <t>Aluminium Primär-AL-CJP-Prämie</t>
  </si>
  <si>
    <t>AL07</t>
  </si>
  <si>
    <t>Steel Hot dipped galvanized Europe</t>
  </si>
  <si>
    <t>Stahlblech Kauf Europa (HDG)</t>
  </si>
  <si>
    <t>Steel Hot dipped galvanized China</t>
  </si>
  <si>
    <t>Stahlblech Kauf China (HDG)</t>
  </si>
  <si>
    <t>ST15</t>
  </si>
  <si>
    <t>Steel Hot rolled coil Europe</t>
  </si>
  <si>
    <t>Stahlblech Warmband Europa (HRC)</t>
  </si>
  <si>
    <t>Steel Hot rolled coil China</t>
  </si>
  <si>
    <t>Stahlblech Warmband China (HRC)</t>
  </si>
  <si>
    <t>Steel scrap return Europe</t>
  </si>
  <si>
    <t>Stahlschrott (Rückvergütung) Europa</t>
  </si>
  <si>
    <t>Steel scrap return USA</t>
  </si>
  <si>
    <t>Stahlschrott (Rückvergütung) USA</t>
  </si>
  <si>
    <t>ST14</t>
  </si>
  <si>
    <t>Cobalt High Grade</t>
  </si>
  <si>
    <t>Kobalt High Grade</t>
  </si>
  <si>
    <t>SO13</t>
  </si>
  <si>
    <r>
      <t>hier Fertiggewicht, ggf. Detaillierung unten  ergänzen mit Aluminium Schrott</t>
    </r>
    <r>
      <rPr>
        <sz val="11"/>
        <color rgb="FFFF0000"/>
        <rFont val="BMW Group Light"/>
      </rPr>
      <t>/Wertverzehr</t>
    </r>
  </si>
  <si>
    <t>nur für Alu-Primärlegierungen zulässig - Europa</t>
  </si>
  <si>
    <t>nur für Alu-Leg. 226 zulässig</t>
  </si>
  <si>
    <t>nur für Alu-Primärlegierungen zulässig - USA</t>
  </si>
  <si>
    <t>nur für Alu-Primärlegierungen zulässig - Japan</t>
  </si>
  <si>
    <t>Aluminium HG 3M SELLER LME (MTZ)</t>
  </si>
  <si>
    <t xml:space="preserve">Aluminium HG SHFE </t>
  </si>
  <si>
    <t>AL08</t>
  </si>
  <si>
    <t>hier Fertiggewicht, ggf. Detaillierung unten  ergänzen mit Aluminium Schrott/Wertverzehr</t>
  </si>
  <si>
    <t>Abwicklungsmodelle</t>
  </si>
  <si>
    <t>(1.+ 2.+ 3.+ 4.)</t>
  </si>
  <si>
    <t>Sonstige Zuschläge</t>
  </si>
  <si>
    <t>(Summe 1. bis 8.)</t>
  </si>
  <si>
    <t>9.</t>
  </si>
  <si>
    <t>Gesamteinmalzahlungen (Indikation) in Bestellwährung [AW1]</t>
  </si>
  <si>
    <t>GESAMTEINMALZAHLUNG</t>
  </si>
  <si>
    <t xml:space="preserve">    (siehe Nutzerleitfaden QAF Version 8.3)</t>
  </si>
  <si>
    <t>(siehe Nutzerleitfaden QAF Version 8.3)</t>
  </si>
  <si>
    <t xml:space="preserve">                (siehe Nutzerleitfaden QAF Version 8.3)</t>
  </si>
  <si>
    <t>Stück (Rohstoff-Risiko)</t>
  </si>
  <si>
    <t>QAF Version 8.3.02.02 © BMW AG</t>
  </si>
  <si>
    <t>Valeo</t>
  </si>
  <si>
    <t>ulrich.wiedl@valeo.com</t>
  </si>
  <si>
    <t>07142 916 2143</t>
  </si>
  <si>
    <t>35up</t>
  </si>
  <si>
    <t xml:space="preserve">SZL </t>
  </si>
  <si>
    <t>4.463k</t>
  </si>
  <si>
    <t>1077k / 2021</t>
  </si>
  <si>
    <t>Veszprem</t>
  </si>
  <si>
    <t>Holder</t>
  </si>
  <si>
    <t>Cam</t>
  </si>
  <si>
    <t>Deutschland /Tschechien</t>
  </si>
  <si>
    <t>Deutschland /Rumänien</t>
  </si>
  <si>
    <t>Indicator BC/FLA lever</t>
  </si>
  <si>
    <t>Cover</t>
  </si>
  <si>
    <t>Lever</t>
  </si>
  <si>
    <t>Button</t>
  </si>
  <si>
    <t>PCB Assy</t>
  </si>
  <si>
    <t>Bolts</t>
  </si>
  <si>
    <t>Switching-parts</t>
  </si>
  <si>
    <t>Spring</t>
  </si>
  <si>
    <t>Washer</t>
  </si>
  <si>
    <t>Wiper EU with RW lever</t>
  </si>
  <si>
    <t>Cable module Assy</t>
  </si>
  <si>
    <t>Collar Assy</t>
  </si>
  <si>
    <t>Electrical Plate</t>
  </si>
  <si>
    <t>cap</t>
  </si>
  <si>
    <t>Guide</t>
  </si>
  <si>
    <t>collar assy</t>
  </si>
  <si>
    <t>basic switch</t>
  </si>
  <si>
    <t>Housing</t>
  </si>
  <si>
    <t>Slider</t>
  </si>
  <si>
    <t>Collar</t>
  </si>
  <si>
    <t>SCREW ITX ST</t>
  </si>
  <si>
    <t>Identification Label</t>
  </si>
  <si>
    <t>CS 4 Band</t>
  </si>
  <si>
    <t>Cable Assy</t>
  </si>
  <si>
    <t>Connector Assy</t>
  </si>
  <si>
    <t>Actuator Cable</t>
  </si>
  <si>
    <t>Foils</t>
  </si>
  <si>
    <t>Hub</t>
  </si>
  <si>
    <t>Fuse</t>
  </si>
  <si>
    <t>halbautomatisch</t>
  </si>
  <si>
    <t>Zus.Leitungsmodul 4-Band</t>
  </si>
  <si>
    <t>Investumlage 1 te/2teTranche  + OH + Gewinn</t>
  </si>
  <si>
    <t>Driver blinker</t>
  </si>
  <si>
    <t>Driver wischer</t>
  </si>
  <si>
    <t>Catch blinker</t>
  </si>
  <si>
    <t>Catch wischer</t>
  </si>
  <si>
    <t>under 90</t>
  </si>
  <si>
    <t>TSC 10</t>
  </si>
  <si>
    <t>TSC 20</t>
  </si>
  <si>
    <t>TSC 30</t>
  </si>
  <si>
    <t>TSC 40</t>
  </si>
  <si>
    <t>TSC 50</t>
  </si>
  <si>
    <t>TSC 60</t>
  </si>
  <si>
    <t>on 60</t>
  </si>
  <si>
    <t xml:space="preserve">Positionen </t>
  </si>
  <si>
    <t xml:space="preserve">Valeo Begründung warum gewisse Werkzeuge in Deutschl. verbleiben sollten </t>
  </si>
  <si>
    <t xml:space="preserve">412983 verzugsanfällig , hoher Polieraufwand , Abstimmung zum Gehäuse 050 erforderlich   </t>
  </si>
  <si>
    <t xml:space="preserve">412988 sehr verzugsanfällig , mehrere Schieber notwendig , Abstimmung zum Hub 080 notwendig , enge Zeichnungstoleranzen </t>
  </si>
  <si>
    <t xml:space="preserve">412987 sehr verzugsanfällig , Schieber notwendig , Abstimmung zum Hub 080, enge Zeichnungstol. </t>
  </si>
  <si>
    <t>412986 verzugsanfällig , Asienvergabe möglich (Vergleichsangebot TK Mold 86200.-€)</t>
  </si>
  <si>
    <t>412980 Asienvergabe möglich (Vergleichsangebot TK mold 33300.- €)</t>
  </si>
  <si>
    <t>413308 verzugsanfällig , enge Toleranzen , hoher Abstimmungsaufwand erforderlich</t>
  </si>
  <si>
    <t>413307 verzugsanfällig , enge Toleranzen , hoher Abstimmungsaufwand erforderlich , auch zum Housing 010</t>
  </si>
  <si>
    <t>413309 sehr verzugsanfällig, hoher Abstimmungsaufwand ,enge Toleranzen , Abstimmung mit Housing und cover notwendig , mit Wechseleinsätzen (TK mold  90200.-€)</t>
  </si>
  <si>
    <t>413314 Asienvergabe möglich (Vergleichsangebot TK mold 56700.- €)</t>
  </si>
  <si>
    <t>413312 Asienvergabe möglich (Vergleichsangebot TK mold 61000.- €)</t>
  </si>
  <si>
    <t>413313 Asienvergabe möglich (Vergleichsangebot TK mold 61000.- €)</t>
  </si>
  <si>
    <t>CS4 Band POS 80 - Hub latching</t>
  </si>
  <si>
    <t>CS4 Band PS 40 cover - latching</t>
  </si>
  <si>
    <t>CS4 Band POS 50 housing - latching</t>
  </si>
  <si>
    <t>CS4 Band POS 60 cover - G</t>
  </si>
  <si>
    <t>CS4 Band POS 100 fuse</t>
  </si>
  <si>
    <t xml:space="preserve"> basic switch POS 10 Housing  </t>
  </si>
  <si>
    <t xml:space="preserve">basic switch POS 90 Cover  </t>
  </si>
  <si>
    <t>basic switch POS 30 Driver Turn Signal</t>
  </si>
  <si>
    <t>basic switch POS 80 Shift lever (FAS/SWS)</t>
  </si>
  <si>
    <t>basic switch POS 60 Catch (Turn Signal)</t>
  </si>
  <si>
    <t>basic switch POS 40 Catch (Wiper)</t>
  </si>
  <si>
    <t>Indicator BC/FLA lever POS 20 Cover FAS</t>
  </si>
  <si>
    <t>Turnsignal BC Only POS 10 Lever FAS NOT printed w/o rib</t>
  </si>
  <si>
    <t>Indicator BC/FLA lever POS 30 Holder</t>
  </si>
  <si>
    <t>Turnsignal BC Only POS 40 Button BC Only</t>
  </si>
  <si>
    <t>Indicator BC/FLA lever POS 50 Button FAS BC - small</t>
  </si>
  <si>
    <t>Indicator BC/FLA lever POS 55 Button FAS FLA - small</t>
  </si>
  <si>
    <t>Wiper EU with RW lever POS 10 cover sws with HW</t>
  </si>
  <si>
    <t>Wiper EU with RW lever POS 20 lever NOT printed</t>
  </si>
  <si>
    <t>Wiper EU with RW lever POS 30 holder with RW</t>
  </si>
  <si>
    <t>Wiper EU with RW lever POS 80 gear /wheel</t>
  </si>
  <si>
    <t>Wiper EU with RW lever POS 150 cap not printed</t>
  </si>
  <si>
    <t xml:space="preserve"> Wiper Lever  POS 10 cover wo RW</t>
  </si>
  <si>
    <t xml:space="preserve"> Wiper Lever POS 20 lever not printed wo Rw</t>
  </si>
  <si>
    <t>Wiper Lever POS 30 holder (carry over)</t>
  </si>
  <si>
    <t>Wiper Lever POS 20 lightguide</t>
  </si>
  <si>
    <t>Wiper EU with RW lever POS 160 switching parts</t>
  </si>
  <si>
    <t>Indicator BC/FLA lever POS 50 Switching part</t>
  </si>
  <si>
    <t>basic switch POS 20 Cam</t>
  </si>
  <si>
    <t>Indicator BC/FLA lever POS 60 lever cabel set</t>
  </si>
  <si>
    <t xml:space="preserve">Turnsignal BC Only  POS 60 wiper cable set </t>
  </si>
  <si>
    <t>Wiper EU with RW lever  wiper cable set RW</t>
  </si>
  <si>
    <t>CS 4 Band POS 20 Connector</t>
  </si>
  <si>
    <t>CS 4 Band POS 30 Connector</t>
  </si>
  <si>
    <t>CS 4 Band POS 10 Connector</t>
  </si>
  <si>
    <t>in 20+30+50x2</t>
  </si>
  <si>
    <t>handarbeit</t>
  </si>
  <si>
    <t>Veszprém</t>
  </si>
  <si>
    <t xml:space="preserve">Endmontage, Basic switch Montage, TSC Montage, CoS Montage </t>
  </si>
  <si>
    <t>Blinekr Lever Montage incl. Test</t>
  </si>
  <si>
    <t>Wischer Lever Montage incl. Test</t>
  </si>
  <si>
    <t>Ben Arous</t>
  </si>
  <si>
    <t xml:space="preserve">SZL 4-Band mit AIC mit FLA mit Heckwischen </t>
  </si>
  <si>
    <t>Zum Angebot vom 11.05.2016</t>
  </si>
  <si>
    <t>Rumänien /Asien/Tunesien</t>
  </si>
</sst>
</file>

<file path=xl/styles.xml><?xml version="1.0" encoding="utf-8"?>
<styleSheet xmlns="http://schemas.openxmlformats.org/spreadsheetml/2006/main">
  <numFmts count="10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0.0%"/>
    <numFmt numFmtId="167" formatCode="mm/yyyy"/>
    <numFmt numFmtId="168" formatCode="General;General;"/>
    <numFmt numFmtId="169" formatCode="0.0000"/>
    <numFmt numFmtId="170" formatCode="_-* #,##0.00\ [$€-1]_-;\-* #,##0.00\ [$€-1]_-;_-* &quot;-&quot;??\ [$€-1]_-"/>
    <numFmt numFmtId="171" formatCode="_(&quot;€&quot;* #,##0.00_);_(&quot;€&quot;* \(#,##0.00\);_(&quot;€&quot;* &quot;-&quot;??_);_(@_)"/>
    <numFmt numFmtId="172" formatCode="#,##0.000000"/>
  </numFmts>
  <fonts count="5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9"/>
      <name val="BMW Group Light"/>
    </font>
    <font>
      <sz val="8"/>
      <name val="BMW Group Light"/>
    </font>
    <font>
      <sz val="11"/>
      <name val="BMW Group Light"/>
    </font>
    <font>
      <b/>
      <sz val="9"/>
      <name val="BMW Group Light"/>
    </font>
    <font>
      <b/>
      <vertAlign val="subscript"/>
      <sz val="10"/>
      <name val="BMW Group Light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20"/>
      <color theme="1"/>
      <name val="Arial"/>
      <family val="2"/>
    </font>
    <font>
      <sz val="14"/>
      <color theme="1"/>
      <name val="Arial"/>
      <family val="2"/>
    </font>
    <font>
      <sz val="9"/>
      <color rgb="FFFF0000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BMW Group Light"/>
    </font>
    <font>
      <b/>
      <sz val="20"/>
      <color theme="1"/>
      <name val="BMW Group Light"/>
    </font>
    <font>
      <sz val="11"/>
      <color theme="1"/>
      <name val="BMW Group Light"/>
    </font>
    <font>
      <u/>
      <sz val="14"/>
      <color theme="10"/>
      <name val="BMW Group Light"/>
    </font>
    <font>
      <sz val="12"/>
      <color theme="1"/>
      <name val="BMW Group Light"/>
    </font>
    <font>
      <sz val="14"/>
      <color theme="1"/>
      <name val="BMW Group Light"/>
    </font>
    <font>
      <sz val="8.8000000000000007"/>
      <color theme="1" tint="4.9989318521683403E-2"/>
      <name val="BMW Group Light"/>
    </font>
    <font>
      <sz val="8"/>
      <color theme="1"/>
      <name val="BMW Group Light"/>
    </font>
    <font>
      <sz val="9"/>
      <color rgb="FFFF0000"/>
      <name val="BMW Group Light"/>
    </font>
    <font>
      <b/>
      <sz val="9"/>
      <color theme="1"/>
      <name val="BMW Group Light"/>
    </font>
    <font>
      <sz val="9"/>
      <color theme="1"/>
      <name val="BMW Group Light"/>
    </font>
    <font>
      <i/>
      <sz val="10"/>
      <color theme="1"/>
      <name val="BMW Group Light"/>
    </font>
    <font>
      <b/>
      <sz val="11"/>
      <color theme="1"/>
      <name val="BMW Group Light"/>
    </font>
    <font>
      <u/>
      <sz val="8.8000000000000007"/>
      <color theme="10"/>
      <name val="BMW Group Light"/>
    </font>
    <font>
      <b/>
      <sz val="12"/>
      <color theme="1"/>
      <name val="BMW Group Light"/>
    </font>
    <font>
      <b/>
      <i/>
      <sz val="12"/>
      <color theme="1"/>
      <name val="BMW Group Light"/>
    </font>
    <font>
      <sz val="10"/>
      <color theme="1"/>
      <name val="BMW Group Light"/>
    </font>
    <font>
      <b/>
      <strike/>
      <sz val="11"/>
      <color rgb="FFFF000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FF0000"/>
      <name val="BMW Group Light"/>
    </font>
    <font>
      <sz val="11"/>
      <color theme="1" tint="4.9989318521683403E-2"/>
      <name val="BMW Group Light"/>
    </font>
    <font>
      <sz val="11"/>
      <color theme="0"/>
      <name val="BMW Group Light"/>
    </font>
    <font>
      <sz val="8"/>
      <color theme="0"/>
      <name val="BMW Group Light"/>
    </font>
    <font>
      <sz val="14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8"/>
      <color theme="1" tint="4.9989318521683403E-2"/>
      <name val="BMW Group Light"/>
    </font>
    <font>
      <b/>
      <u/>
      <sz val="14"/>
      <color rgb="FFFF0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BMW Group Light"/>
    </font>
    <font>
      <sz val="20"/>
      <color theme="1" tint="4.9989318521683403E-2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indexed="8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8C8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9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8" fillId="0" borderId="0"/>
    <xf numFmtId="4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9" fillId="0" borderId="0"/>
  </cellStyleXfs>
  <cellXfs count="870">
    <xf numFmtId="0" fontId="0" fillId="0" borderId="0" xfId="0"/>
    <xf numFmtId="0" fontId="14" fillId="2" borderId="1" xfId="0" applyFont="1" applyFill="1" applyBorder="1" applyAlignment="1" applyProtection="1">
      <alignment horizontal="center"/>
    </xf>
    <xf numFmtId="0" fontId="14" fillId="2" borderId="2" xfId="0" applyFont="1" applyFill="1" applyBorder="1" applyAlignment="1" applyProtection="1">
      <alignment horizontal="center"/>
    </xf>
    <xf numFmtId="0" fontId="15" fillId="2" borderId="0" xfId="0" applyFont="1" applyFill="1" applyBorder="1" applyAlignment="1" applyProtection="1">
      <alignment horizontal="center"/>
    </xf>
    <xf numFmtId="0" fontId="15" fillId="2" borderId="3" xfId="0" applyFont="1" applyFill="1" applyBorder="1" applyAlignment="1" applyProtection="1">
      <alignment horizontal="center"/>
    </xf>
    <xf numFmtId="0" fontId="16" fillId="2" borderId="4" xfId="0" applyFont="1" applyFill="1" applyBorder="1" applyAlignment="1" applyProtection="1">
      <alignment horizontal="center"/>
    </xf>
    <xf numFmtId="0" fontId="16" fillId="2" borderId="5" xfId="0" applyFont="1" applyFill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/>
    </xf>
    <xf numFmtId="0" fontId="0" fillId="0" borderId="0" xfId="0" applyAlignment="1">
      <alignment vertical="center"/>
    </xf>
    <xf numFmtId="0" fontId="14" fillId="2" borderId="6" xfId="0" applyFont="1" applyFill="1" applyBorder="1" applyAlignment="1" applyProtection="1">
      <alignment horizontal="left"/>
    </xf>
    <xf numFmtId="0" fontId="17" fillId="2" borderId="7" xfId="0" applyFont="1" applyFill="1" applyBorder="1" applyAlignment="1" applyProtection="1">
      <alignment horizontal="left"/>
    </xf>
    <xf numFmtId="0" fontId="18" fillId="2" borderId="8" xfId="0" applyFont="1" applyFill="1" applyBorder="1" applyAlignment="1" applyProtection="1">
      <alignment horizontal="left"/>
    </xf>
    <xf numFmtId="0" fontId="14" fillId="2" borderId="1" xfId="0" applyFont="1" applyFill="1" applyBorder="1" applyAlignment="1" applyProtection="1">
      <alignment horizontal="left"/>
    </xf>
    <xf numFmtId="0" fontId="17" fillId="2" borderId="0" xfId="0" applyFont="1" applyFill="1" applyBorder="1" applyAlignment="1" applyProtection="1">
      <alignment horizontal="left"/>
    </xf>
    <xf numFmtId="0" fontId="18" fillId="2" borderId="4" xfId="0" applyFont="1" applyFill="1" applyBorder="1" applyAlignment="1" applyProtection="1">
      <alignment horizontal="left"/>
    </xf>
    <xf numFmtId="0" fontId="15" fillId="2" borderId="0" xfId="0" applyFont="1" applyFill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18" fillId="0" borderId="4" xfId="0" applyFont="1" applyFill="1" applyBorder="1" applyAlignment="1" applyProtection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Fill="1" applyBorder="1"/>
    <xf numFmtId="0" fontId="10" fillId="0" borderId="17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0" xfId="0" applyBorder="1"/>
    <xf numFmtId="0" fontId="0" fillId="0" borderId="18" xfId="0" applyBorder="1"/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0" fillId="0" borderId="15" xfId="0" applyBorder="1" applyAlignment="1">
      <alignment wrapText="1"/>
    </xf>
    <xf numFmtId="14" fontId="0" fillId="0" borderId="0" xfId="0" applyNumberFormat="1"/>
    <xf numFmtId="0" fontId="10" fillId="0" borderId="23" xfId="0" applyFont="1" applyBorder="1" applyAlignment="1">
      <alignment vertical="center" wrapText="1"/>
    </xf>
    <xf numFmtId="2" fontId="0" fillId="0" borderId="20" xfId="0" applyNumberFormat="1" applyBorder="1"/>
    <xf numFmtId="0" fontId="0" fillId="0" borderId="12" xfId="0" applyFill="1" applyBorder="1"/>
    <xf numFmtId="0" fontId="10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0" fillId="0" borderId="19" xfId="0" applyBorder="1"/>
    <xf numFmtId="0" fontId="0" fillId="0" borderId="13" xfId="0" applyFill="1" applyBorder="1"/>
    <xf numFmtId="168" fontId="9" fillId="0" borderId="17" xfId="9" applyNumberFormat="1" applyFont="1" applyFill="1" applyBorder="1"/>
    <xf numFmtId="168" fontId="9" fillId="0" borderId="18" xfId="9" applyNumberFormat="1" applyFont="1" applyFill="1" applyBorder="1"/>
    <xf numFmtId="168" fontId="9" fillId="0" borderId="9" xfId="9" applyNumberFormat="1" applyFont="1" applyFill="1" applyBorder="1"/>
    <xf numFmtId="0" fontId="0" fillId="0" borderId="0" xfId="0"/>
    <xf numFmtId="0" fontId="10" fillId="0" borderId="21" xfId="0" applyFont="1" applyBorder="1" applyAlignment="1">
      <alignment vertical="center"/>
    </xf>
    <xf numFmtId="14" fontId="0" fillId="0" borderId="17" xfId="0" applyNumberFormat="1" applyBorder="1"/>
    <xf numFmtId="14" fontId="0" fillId="0" borderId="14" xfId="0" applyNumberFormat="1" applyBorder="1"/>
    <xf numFmtId="2" fontId="0" fillId="0" borderId="12" xfId="0" applyNumberFormat="1" applyFill="1" applyBorder="1"/>
    <xf numFmtId="168" fontId="9" fillId="0" borderId="15" xfId="9" applyNumberFormat="1" applyFont="1" applyFill="1" applyBorder="1"/>
    <xf numFmtId="168" fontId="9" fillId="0" borderId="14" xfId="9" applyNumberFormat="1" applyFont="1" applyFill="1" applyBorder="1"/>
    <xf numFmtId="168" fontId="9" fillId="0" borderId="11" xfId="9" applyNumberFormat="1" applyFont="1" applyFill="1" applyBorder="1"/>
    <xf numFmtId="0" fontId="10" fillId="0" borderId="23" xfId="0" applyFont="1" applyBorder="1" applyAlignment="1">
      <alignment vertical="center"/>
    </xf>
    <xf numFmtId="0" fontId="0" fillId="0" borderId="23" xfId="0" applyBorder="1"/>
    <xf numFmtId="0" fontId="0" fillId="0" borderId="22" xfId="0" applyBorder="1" applyAlignment="1">
      <alignment wrapText="1"/>
    </xf>
    <xf numFmtId="14" fontId="0" fillId="0" borderId="14" xfId="0" applyNumberFormat="1" applyBorder="1"/>
    <xf numFmtId="0" fontId="19" fillId="2" borderId="0" xfId="0" applyFont="1" applyFill="1" applyBorder="1" applyAlignment="1" applyProtection="1">
      <alignment horizontal="left"/>
    </xf>
    <xf numFmtId="0" fontId="20" fillId="2" borderId="6" xfId="0" applyFont="1" applyFill="1" applyBorder="1" applyAlignment="1" applyProtection="1">
      <alignment horizontal="left"/>
    </xf>
    <xf numFmtId="0" fontId="20" fillId="2" borderId="1" xfId="0" applyFont="1" applyFill="1" applyBorder="1" applyAlignment="1" applyProtection="1">
      <alignment horizontal="center"/>
    </xf>
    <xf numFmtId="0" fontId="19" fillId="2" borderId="1" xfId="0" applyFont="1" applyFill="1" applyBorder="1" applyAlignment="1" applyProtection="1">
      <alignment horizontal="left"/>
    </xf>
    <xf numFmtId="0" fontId="20" fillId="2" borderId="1" xfId="0" applyFont="1" applyFill="1" applyBorder="1" applyAlignment="1" applyProtection="1">
      <alignment horizontal="left"/>
    </xf>
    <xf numFmtId="14" fontId="0" fillId="0" borderId="14" xfId="0" applyNumberFormat="1" applyBorder="1"/>
    <xf numFmtId="0" fontId="0" fillId="0" borderId="15" xfId="0" applyBorder="1"/>
    <xf numFmtId="0" fontId="0" fillId="0" borderId="15" xfId="0" applyBorder="1" applyAlignment="1">
      <alignment wrapText="1"/>
    </xf>
    <xf numFmtId="14" fontId="0" fillId="0" borderId="14" xfId="0" applyNumberFormat="1" applyBorder="1"/>
    <xf numFmtId="0" fontId="21" fillId="0" borderId="0" xfId="0" applyFont="1" applyProtection="1"/>
    <xf numFmtId="0" fontId="21" fillId="0" borderId="1" xfId="0" applyFont="1" applyBorder="1" applyProtection="1"/>
    <xf numFmtId="0" fontId="21" fillId="0" borderId="0" xfId="0" applyFont="1" applyBorder="1" applyProtection="1"/>
    <xf numFmtId="0" fontId="21" fillId="0" borderId="24" xfId="0" applyFont="1" applyBorder="1" applyProtection="1"/>
    <xf numFmtId="0" fontId="21" fillId="0" borderId="25" xfId="0" applyFont="1" applyBorder="1" applyProtection="1"/>
    <xf numFmtId="0" fontId="21" fillId="0" borderId="26" xfId="0" applyFont="1" applyBorder="1" applyProtection="1"/>
    <xf numFmtId="0" fontId="20" fillId="2" borderId="0" xfId="0" applyFont="1" applyFill="1" applyBorder="1" applyAlignment="1" applyProtection="1">
      <alignment horizontal="center"/>
    </xf>
    <xf numFmtId="0" fontId="22" fillId="2" borderId="0" xfId="5" applyFont="1" applyFill="1" applyBorder="1" applyAlignment="1" applyProtection="1">
      <alignment horizontal="left"/>
    </xf>
    <xf numFmtId="0" fontId="20" fillId="2" borderId="2" xfId="0" applyFont="1" applyFill="1" applyBorder="1" applyAlignment="1" applyProtection="1">
      <alignment horizontal="center"/>
    </xf>
    <xf numFmtId="0" fontId="23" fillId="2" borderId="7" xfId="0" applyFont="1" applyFill="1" applyBorder="1" applyAlignment="1" applyProtection="1">
      <alignment horizontal="left"/>
    </xf>
    <xf numFmtId="0" fontId="23" fillId="2" borderId="0" xfId="0" applyFont="1" applyFill="1" applyBorder="1" applyAlignment="1" applyProtection="1">
      <alignment horizontal="left"/>
    </xf>
    <xf numFmtId="0" fontId="23" fillId="2" borderId="0" xfId="0" applyFont="1" applyFill="1" applyBorder="1" applyAlignment="1" applyProtection="1">
      <alignment horizontal="center"/>
    </xf>
    <xf numFmtId="0" fontId="24" fillId="2" borderId="7" xfId="0" applyFont="1" applyFill="1" applyBorder="1" applyAlignment="1" applyProtection="1">
      <alignment horizontal="left"/>
    </xf>
    <xf numFmtId="0" fontId="24" fillId="2" borderId="0" xfId="0" applyFont="1" applyFill="1" applyBorder="1" applyAlignment="1" applyProtection="1">
      <alignment horizontal="center"/>
    </xf>
    <xf numFmtId="0" fontId="25" fillId="2" borderId="0" xfId="5" applyFont="1" applyFill="1" applyBorder="1" applyAlignment="1" applyProtection="1">
      <alignment horizontal="left"/>
    </xf>
    <xf numFmtId="0" fontId="24" fillId="2" borderId="3" xfId="0" applyFont="1" applyFill="1" applyBorder="1" applyAlignment="1" applyProtection="1">
      <alignment horizontal="center"/>
    </xf>
    <xf numFmtId="0" fontId="26" fillId="2" borderId="4" xfId="0" applyFont="1" applyFill="1" applyBorder="1" applyAlignment="1" applyProtection="1">
      <alignment horizontal="center"/>
    </xf>
    <xf numFmtId="0" fontId="27" fillId="2" borderId="8" xfId="0" applyFont="1" applyFill="1" applyBorder="1" applyAlignment="1" applyProtection="1">
      <alignment horizontal="left"/>
    </xf>
    <xf numFmtId="0" fontId="27" fillId="2" borderId="4" xfId="0" applyFont="1" applyFill="1" applyBorder="1" applyAlignment="1" applyProtection="1">
      <alignment horizontal="center"/>
    </xf>
    <xf numFmtId="0" fontId="27" fillId="2" borderId="5" xfId="0" applyFont="1" applyFill="1" applyBorder="1" applyAlignment="1" applyProtection="1">
      <alignment horizontal="center"/>
    </xf>
    <xf numFmtId="49" fontId="28" fillId="2" borderId="27" xfId="0" applyNumberFormat="1" applyFont="1" applyFill="1" applyBorder="1" applyAlignment="1" applyProtection="1">
      <alignment horizontal="left" vertical="center"/>
    </xf>
    <xf numFmtId="49" fontId="28" fillId="2" borderId="24" xfId="0" applyNumberFormat="1" applyFont="1" applyFill="1" applyBorder="1" applyAlignment="1" applyProtection="1">
      <alignment horizontal="left" vertical="center"/>
    </xf>
    <xf numFmtId="49" fontId="28" fillId="2" borderId="24" xfId="0" applyNumberFormat="1" applyFont="1" applyFill="1" applyBorder="1" applyAlignment="1" applyProtection="1">
      <alignment vertical="center"/>
    </xf>
    <xf numFmtId="49" fontId="29" fillId="0" borderId="24" xfId="0" applyNumberFormat="1" applyFont="1" applyFill="1" applyBorder="1" applyAlignment="1" applyProtection="1">
      <alignment horizontal="left" vertical="center"/>
    </xf>
    <xf numFmtId="49" fontId="28" fillId="2" borderId="28" xfId="0" applyNumberFormat="1" applyFont="1" applyFill="1" applyBorder="1" applyAlignment="1" applyProtection="1">
      <alignment vertical="center"/>
    </xf>
    <xf numFmtId="49" fontId="28" fillId="2" borderId="28" xfId="0" applyNumberFormat="1" applyFont="1" applyFill="1" applyBorder="1" applyAlignment="1" applyProtection="1">
      <alignment horizontal="left" vertical="center"/>
    </xf>
    <xf numFmtId="49" fontId="28" fillId="2" borderId="25" xfId="0" applyNumberFormat="1" applyFont="1" applyFill="1" applyBorder="1" applyAlignment="1" applyProtection="1">
      <alignment horizontal="left" vertical="center"/>
    </xf>
    <xf numFmtId="49" fontId="28" fillId="2" borderId="25" xfId="0" applyNumberFormat="1" applyFont="1" applyFill="1" applyBorder="1" applyAlignment="1" applyProtection="1">
      <alignment vertical="center"/>
    </xf>
    <xf numFmtId="49" fontId="29" fillId="0" borderId="25" xfId="0" applyNumberFormat="1" applyFont="1" applyFill="1" applyBorder="1" applyAlignment="1" applyProtection="1">
      <alignment horizontal="left" vertical="center"/>
    </xf>
    <xf numFmtId="49" fontId="28" fillId="2" borderId="29" xfId="0" applyNumberFormat="1" applyFont="1" applyFill="1" applyBorder="1" applyAlignment="1" applyProtection="1">
      <alignment vertical="center"/>
    </xf>
    <xf numFmtId="49" fontId="28" fillId="2" borderId="8" xfId="0" applyNumberFormat="1" applyFont="1" applyFill="1" applyBorder="1" applyAlignment="1" applyProtection="1">
      <alignment horizontal="left" vertical="center"/>
    </xf>
    <xf numFmtId="49" fontId="28" fillId="2" borderId="4" xfId="0" applyNumberFormat="1" applyFont="1" applyFill="1" applyBorder="1" applyAlignment="1" applyProtection="1">
      <alignment horizontal="left" vertical="center"/>
    </xf>
    <xf numFmtId="49" fontId="28" fillId="2" borderId="4" xfId="0" applyNumberFormat="1" applyFont="1" applyFill="1" applyBorder="1" applyAlignment="1" applyProtection="1">
      <alignment vertical="center"/>
    </xf>
    <xf numFmtId="49" fontId="29" fillId="0" borderId="26" xfId="0" applyNumberFormat="1" applyFont="1" applyFill="1" applyBorder="1" applyAlignment="1" applyProtection="1">
      <alignment horizontal="left" vertical="center"/>
    </xf>
    <xf numFmtId="0" fontId="21" fillId="2" borderId="0" xfId="0" applyFont="1" applyFill="1" applyProtection="1"/>
    <xf numFmtId="2" fontId="28" fillId="2" borderId="30" xfId="0" applyNumberFormat="1" applyFont="1" applyFill="1" applyBorder="1" applyAlignment="1" applyProtection="1">
      <alignment horizontal="center" vertical="center"/>
    </xf>
    <xf numFmtId="2" fontId="28" fillId="2" borderId="31" xfId="0" applyNumberFormat="1" applyFont="1" applyFill="1" applyBorder="1" applyAlignment="1" applyProtection="1">
      <alignment horizontal="center" vertical="center"/>
    </xf>
    <xf numFmtId="2" fontId="28" fillId="2" borderId="32" xfId="0" applyNumberFormat="1" applyFont="1" applyFill="1" applyBorder="1" applyAlignment="1" applyProtection="1">
      <alignment horizontal="center" vertical="center"/>
    </xf>
    <xf numFmtId="2" fontId="28" fillId="2" borderId="30" xfId="0" applyNumberFormat="1" applyFont="1" applyFill="1" applyBorder="1" applyAlignment="1" applyProtection="1">
      <alignment horizontal="left" vertical="center"/>
    </xf>
    <xf numFmtId="0" fontId="28" fillId="2" borderId="31" xfId="0" applyFont="1" applyFill="1" applyBorder="1" applyAlignment="1" applyProtection="1">
      <alignment vertical="center"/>
    </xf>
    <xf numFmtId="2" fontId="28" fillId="2" borderId="30" xfId="0" applyNumberFormat="1" applyFont="1" applyFill="1" applyBorder="1" applyAlignment="1" applyProtection="1">
      <alignment vertical="center"/>
    </xf>
    <xf numFmtId="2" fontId="28" fillId="2" borderId="31" xfId="0" applyNumberFormat="1" applyFont="1" applyFill="1" applyBorder="1" applyAlignment="1" applyProtection="1">
      <alignment vertical="center"/>
    </xf>
    <xf numFmtId="0" fontId="28" fillId="2" borderId="31" xfId="0" applyFont="1" applyFill="1" applyBorder="1" applyAlignment="1" applyProtection="1">
      <alignment horizontal="center" vertical="center"/>
    </xf>
    <xf numFmtId="0" fontId="28" fillId="2" borderId="32" xfId="0" applyFont="1" applyFill="1" applyBorder="1" applyAlignment="1" applyProtection="1">
      <alignment vertical="center"/>
    </xf>
    <xf numFmtId="0" fontId="21" fillId="2" borderId="0" xfId="0" applyFont="1" applyFill="1" applyAlignment="1" applyProtection="1">
      <alignment vertical="center"/>
    </xf>
    <xf numFmtId="0" fontId="28" fillId="2" borderId="30" xfId="0" applyFont="1" applyFill="1" applyBorder="1" applyAlignment="1" applyProtection="1">
      <alignment horizontal="left" vertical="center"/>
    </xf>
    <xf numFmtId="0" fontId="28" fillId="2" borderId="32" xfId="0" applyFont="1" applyFill="1" applyBorder="1" applyAlignment="1" applyProtection="1">
      <alignment horizontal="center" vertical="center"/>
    </xf>
    <xf numFmtId="0" fontId="28" fillId="2" borderId="33" xfId="0" applyFont="1" applyFill="1" applyBorder="1" applyAlignment="1" applyProtection="1">
      <alignment horizontal="center" textRotation="90" wrapText="1"/>
    </xf>
    <xf numFmtId="0" fontId="28" fillId="2" borderId="34" xfId="0" applyFont="1" applyFill="1" applyBorder="1" applyAlignment="1" applyProtection="1">
      <alignment horizontal="center" textRotation="90" wrapText="1"/>
    </xf>
    <xf numFmtId="0" fontId="28" fillId="2" borderId="35" xfId="0" applyFont="1" applyFill="1" applyBorder="1" applyAlignment="1" applyProtection="1">
      <alignment horizontal="center" textRotation="90" wrapText="1"/>
    </xf>
    <xf numFmtId="2" fontId="28" fillId="2" borderId="33" xfId="0" applyNumberFormat="1" applyFont="1" applyFill="1" applyBorder="1" applyAlignment="1" applyProtection="1">
      <alignment horizontal="center" textRotation="90" wrapText="1"/>
    </xf>
    <xf numFmtId="2" fontId="28" fillId="2" borderId="36" xfId="0" applyNumberFormat="1" applyFont="1" applyFill="1" applyBorder="1" applyAlignment="1" applyProtection="1">
      <alignment horizontal="center" textRotation="90" wrapText="1"/>
    </xf>
    <xf numFmtId="2" fontId="28" fillId="2" borderId="37" xfId="0" applyNumberFormat="1" applyFont="1" applyFill="1" applyBorder="1" applyAlignment="1" applyProtection="1">
      <alignment horizontal="center" textRotation="90" wrapText="1"/>
    </xf>
    <xf numFmtId="2" fontId="28" fillId="2" borderId="38" xfId="0" applyNumberFormat="1" applyFont="1" applyFill="1" applyBorder="1" applyAlignment="1" applyProtection="1">
      <alignment horizontal="center" textRotation="90" wrapText="1"/>
    </xf>
    <xf numFmtId="0" fontId="28" fillId="2" borderId="37" xfId="0" applyFont="1" applyFill="1" applyBorder="1" applyAlignment="1" applyProtection="1">
      <alignment horizontal="center" textRotation="90" wrapText="1"/>
    </xf>
    <xf numFmtId="0" fontId="28" fillId="2" borderId="38" xfId="0" applyFont="1" applyFill="1" applyBorder="1" applyAlignment="1" applyProtection="1">
      <alignment horizontal="center" textRotation="90" wrapText="1"/>
    </xf>
    <xf numFmtId="2" fontId="28" fillId="2" borderId="34" xfId="0" applyNumberFormat="1" applyFont="1" applyFill="1" applyBorder="1" applyAlignment="1" applyProtection="1">
      <alignment horizontal="center" textRotation="90" wrapText="1"/>
    </xf>
    <xf numFmtId="0" fontId="28" fillId="2" borderId="39" xfId="0" applyFont="1" applyFill="1" applyBorder="1" applyAlignment="1" applyProtection="1">
      <alignment horizontal="center" textRotation="90" wrapText="1"/>
    </xf>
    <xf numFmtId="0" fontId="28" fillId="2" borderId="36" xfId="0" applyFont="1" applyFill="1" applyBorder="1" applyAlignment="1" applyProtection="1">
      <alignment horizontal="center" textRotation="90" wrapText="1"/>
    </xf>
    <xf numFmtId="0" fontId="28" fillId="2" borderId="4" xfId="0" applyFont="1" applyFill="1" applyBorder="1" applyAlignment="1" applyProtection="1">
      <alignment horizontal="center" textRotation="90" wrapText="1"/>
    </xf>
    <xf numFmtId="0" fontId="28" fillId="2" borderId="40" xfId="0" applyFont="1" applyFill="1" applyBorder="1" applyAlignment="1" applyProtection="1">
      <alignment horizontal="center" textRotation="90" wrapText="1"/>
    </xf>
    <xf numFmtId="0" fontId="28" fillId="2" borderId="0" xfId="0" applyFont="1" applyFill="1" applyAlignment="1" applyProtection="1">
      <alignment horizontal="center" textRotation="90" wrapText="1"/>
    </xf>
    <xf numFmtId="0" fontId="21" fillId="2" borderId="0" xfId="0" applyFont="1" applyFill="1" applyAlignment="1" applyProtection="1">
      <alignment vertical="center"/>
      <protection locked="0"/>
    </xf>
    <xf numFmtId="2" fontId="26" fillId="3" borderId="41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Protection="1">
      <protection locked="0"/>
    </xf>
    <xf numFmtId="0" fontId="21" fillId="0" borderId="0" xfId="0" applyFont="1" applyFill="1" applyBorder="1" applyProtection="1"/>
    <xf numFmtId="0" fontId="21" fillId="0" borderId="0" xfId="0" applyNumberFormat="1" applyFont="1" applyFill="1" applyBorder="1" applyProtection="1"/>
    <xf numFmtId="0" fontId="23" fillId="0" borderId="0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 vertical="center"/>
    </xf>
    <xf numFmtId="166" fontId="26" fillId="0" borderId="0" xfId="0" applyNumberFormat="1" applyFont="1" applyFill="1" applyBorder="1" applyAlignment="1" applyProtection="1">
      <alignment horizontal="center" vertical="center"/>
    </xf>
    <xf numFmtId="164" fontId="26" fillId="0" borderId="0" xfId="0" applyNumberFormat="1" applyFont="1" applyFill="1" applyBorder="1" applyAlignment="1" applyProtection="1">
      <alignment horizontal="center" vertical="center"/>
    </xf>
    <xf numFmtId="0" fontId="23" fillId="0" borderId="6" xfId="0" applyFont="1" applyFill="1" applyBorder="1" applyAlignment="1" applyProtection="1">
      <alignment horizontal="left" vertical="center"/>
    </xf>
    <xf numFmtId="0" fontId="21" fillId="0" borderId="1" xfId="0" applyFont="1" applyFill="1" applyBorder="1" applyProtection="1"/>
    <xf numFmtId="0" fontId="23" fillId="0" borderId="1" xfId="0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horizontal="center" vertical="center"/>
    </xf>
    <xf numFmtId="0" fontId="29" fillId="0" borderId="24" xfId="0" applyFont="1" applyFill="1" applyBorder="1" applyAlignment="1" applyProtection="1">
      <alignment horizontal="center" vertical="center"/>
    </xf>
    <xf numFmtId="0" fontId="29" fillId="0" borderId="42" xfId="0" applyFont="1" applyFill="1" applyBorder="1" applyAlignment="1" applyProtection="1">
      <alignment horizontal="center" vertical="center"/>
    </xf>
    <xf numFmtId="166" fontId="29" fillId="0" borderId="42" xfId="0" applyNumberFormat="1" applyFont="1" applyFill="1" applyBorder="1" applyAlignment="1" applyProtection="1">
      <alignment horizontal="right" vertical="center"/>
    </xf>
    <xf numFmtId="0" fontId="23" fillId="0" borderId="7" xfId="0" applyFont="1" applyFill="1" applyBorder="1" applyAlignment="1" applyProtection="1">
      <alignment horizontal="left" vertical="center"/>
    </xf>
    <xf numFmtId="0" fontId="21" fillId="2" borderId="0" xfId="0" applyFont="1" applyFill="1" applyBorder="1" applyProtection="1"/>
    <xf numFmtId="0" fontId="23" fillId="0" borderId="0" xfId="0" applyFont="1" applyFill="1" applyBorder="1" applyAlignment="1" applyProtection="1">
      <alignment horizontal="center"/>
    </xf>
    <xf numFmtId="0" fontId="21" fillId="2" borderId="0" xfId="0" applyFont="1" applyFill="1" applyBorder="1" applyAlignment="1" applyProtection="1">
      <alignment horizontal="center"/>
    </xf>
    <xf numFmtId="0" fontId="21" fillId="2" borderId="0" xfId="0" applyFont="1" applyFill="1" applyBorder="1" applyAlignment="1" applyProtection="1">
      <alignment horizontal="right" vertical="center"/>
    </xf>
    <xf numFmtId="0" fontId="29" fillId="0" borderId="43" xfId="0" applyFont="1" applyFill="1" applyBorder="1" applyAlignment="1" applyProtection="1">
      <alignment horizontal="center" vertical="center"/>
    </xf>
    <xf numFmtId="2" fontId="26" fillId="0" borderId="0" xfId="0" applyNumberFormat="1" applyFont="1" applyFill="1" applyBorder="1" applyAlignment="1" applyProtection="1">
      <alignment horizontal="center" vertical="center"/>
    </xf>
    <xf numFmtId="0" fontId="23" fillId="0" borderId="7" xfId="0" applyFont="1" applyFill="1" applyBorder="1" applyAlignment="1" applyProtection="1">
      <alignment horizontal="left"/>
    </xf>
    <xf numFmtId="0" fontId="21" fillId="0" borderId="0" xfId="0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 vertical="center"/>
    </xf>
    <xf numFmtId="0" fontId="29" fillId="0" borderId="25" xfId="0" applyFont="1" applyFill="1" applyBorder="1" applyAlignment="1" applyProtection="1">
      <alignment horizontal="center" vertical="center"/>
    </xf>
    <xf numFmtId="0" fontId="30" fillId="0" borderId="8" xfId="0" applyFont="1" applyFill="1" applyBorder="1" applyAlignment="1" applyProtection="1">
      <alignment horizontal="left" vertical="top"/>
    </xf>
    <xf numFmtId="0" fontId="21" fillId="2" borderId="4" xfId="0" applyFont="1" applyFill="1" applyBorder="1" applyProtection="1"/>
    <xf numFmtId="0" fontId="23" fillId="0" borderId="4" xfId="0" applyFont="1" applyFill="1" applyBorder="1" applyAlignment="1" applyProtection="1">
      <alignment horizontal="center"/>
    </xf>
    <xf numFmtId="0" fontId="21" fillId="0" borderId="4" xfId="0" applyFont="1" applyFill="1" applyBorder="1" applyAlignment="1" applyProtection="1">
      <alignment horizontal="center"/>
    </xf>
    <xf numFmtId="0" fontId="21" fillId="0" borderId="4" xfId="0" applyFont="1" applyFill="1" applyBorder="1" applyAlignment="1" applyProtection="1">
      <alignment horizontal="center" vertical="center"/>
    </xf>
    <xf numFmtId="0" fontId="29" fillId="0" borderId="26" xfId="0" applyFont="1" applyFill="1" applyBorder="1" applyAlignment="1" applyProtection="1">
      <alignment horizontal="center" vertical="center"/>
    </xf>
    <xf numFmtId="0" fontId="22" fillId="2" borderId="1" xfId="5" applyFont="1" applyFill="1" applyBorder="1" applyAlignment="1" applyProtection="1">
      <alignment horizontal="left"/>
    </xf>
    <xf numFmtId="0" fontId="21" fillId="0" borderId="4" xfId="0" applyFont="1" applyBorder="1" applyProtection="1"/>
    <xf numFmtId="0" fontId="28" fillId="2" borderId="24" xfId="0" applyFont="1" applyFill="1" applyBorder="1" applyAlignment="1" applyProtection="1">
      <alignment vertical="center"/>
    </xf>
    <xf numFmtId="0" fontId="29" fillId="2" borderId="24" xfId="0" applyFont="1" applyFill="1" applyBorder="1" applyAlignment="1" applyProtection="1">
      <alignment horizontal="left" vertical="center"/>
    </xf>
    <xf numFmtId="0" fontId="28" fillId="2" borderId="28" xfId="0" applyFont="1" applyFill="1" applyBorder="1" applyAlignment="1" applyProtection="1">
      <alignment vertical="center"/>
    </xf>
    <xf numFmtId="0" fontId="28" fillId="2" borderId="25" xfId="0" applyFont="1" applyFill="1" applyBorder="1" applyAlignment="1" applyProtection="1">
      <alignment vertical="center"/>
    </xf>
    <xf numFmtId="0" fontId="29" fillId="2" borderId="25" xfId="0" applyFont="1" applyFill="1" applyBorder="1" applyAlignment="1" applyProtection="1">
      <alignment horizontal="left" vertical="center"/>
    </xf>
    <xf numFmtId="0" fontId="28" fillId="2" borderId="8" xfId="0" applyFont="1" applyFill="1" applyBorder="1" applyAlignment="1" applyProtection="1">
      <alignment vertical="center"/>
    </xf>
    <xf numFmtId="0" fontId="28" fillId="2" borderId="4" xfId="0" applyFont="1" applyFill="1" applyBorder="1" applyAlignment="1" applyProtection="1">
      <alignment vertical="center"/>
    </xf>
    <xf numFmtId="0" fontId="28" fillId="2" borderId="8" xfId="0" applyFont="1" applyFill="1" applyBorder="1" applyAlignment="1" applyProtection="1">
      <alignment horizontal="left" vertical="center"/>
    </xf>
    <xf numFmtId="0" fontId="29" fillId="2" borderId="26" xfId="0" applyFont="1" applyFill="1" applyBorder="1" applyAlignment="1" applyProtection="1">
      <alignment horizontal="left" vertical="center"/>
    </xf>
    <xf numFmtId="0" fontId="31" fillId="2" borderId="0" xfId="0" applyFont="1" applyFill="1" applyProtection="1"/>
    <xf numFmtId="0" fontId="28" fillId="2" borderId="30" xfId="0" applyFont="1" applyFill="1" applyBorder="1" applyAlignment="1" applyProtection="1">
      <alignment horizontal="center" vertical="center"/>
    </xf>
    <xf numFmtId="0" fontId="28" fillId="2" borderId="31" xfId="0" applyFont="1" applyFill="1" applyBorder="1" applyAlignment="1" applyProtection="1">
      <alignment horizontal="left" vertical="center"/>
    </xf>
    <xf numFmtId="0" fontId="28" fillId="2" borderId="44" xfId="0" applyFont="1" applyFill="1" applyBorder="1" applyAlignment="1" applyProtection="1">
      <alignment horizontal="center" textRotation="90" wrapText="1"/>
    </xf>
    <xf numFmtId="0" fontId="28" fillId="2" borderId="31" xfId="0" applyFont="1" applyFill="1" applyBorder="1" applyAlignment="1" applyProtection="1">
      <alignment horizontal="center" textRotation="90" wrapText="1"/>
    </xf>
    <xf numFmtId="164" fontId="26" fillId="0" borderId="1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horizontal="right" vertical="center"/>
    </xf>
    <xf numFmtId="0" fontId="21" fillId="0" borderId="4" xfId="0" applyFont="1" applyFill="1" applyBorder="1" applyAlignment="1" applyProtection="1">
      <alignment vertical="center"/>
    </xf>
    <xf numFmtId="0" fontId="21" fillId="2" borderId="1" xfId="0" applyFont="1" applyFill="1" applyBorder="1" applyAlignment="1" applyProtection="1">
      <alignment vertical="center"/>
    </xf>
    <xf numFmtId="2" fontId="28" fillId="4" borderId="35" xfId="0" applyNumberFormat="1" applyFont="1" applyFill="1" applyBorder="1" applyAlignment="1" applyProtection="1">
      <alignment horizontal="center" textRotation="90" wrapText="1"/>
    </xf>
    <xf numFmtId="14" fontId="0" fillId="0" borderId="9" xfId="0" applyNumberFormat="1" applyBorder="1"/>
    <xf numFmtId="0" fontId="0" fillId="0" borderId="11" xfId="0" applyBorder="1" applyAlignment="1">
      <alignment wrapText="1"/>
    </xf>
    <xf numFmtId="0" fontId="32" fillId="2" borderId="0" xfId="5" applyFont="1" applyFill="1" applyBorder="1" applyAlignment="1" applyProtection="1">
      <alignment horizontal="left"/>
    </xf>
    <xf numFmtId="0" fontId="23" fillId="2" borderId="3" xfId="0" applyFont="1" applyFill="1" applyBorder="1" applyAlignment="1" applyProtection="1">
      <alignment horizontal="center"/>
    </xf>
    <xf numFmtId="0" fontId="24" fillId="2" borderId="0" xfId="0" applyFont="1" applyFill="1" applyBorder="1" applyAlignment="1" applyProtection="1">
      <alignment horizontal="left"/>
    </xf>
    <xf numFmtId="0" fontId="26" fillId="2" borderId="5" xfId="0" applyFont="1" applyFill="1" applyBorder="1" applyAlignment="1" applyProtection="1">
      <alignment horizontal="center"/>
    </xf>
    <xf numFmtId="0" fontId="27" fillId="2" borderId="4" xfId="0" applyFont="1" applyFill="1" applyBorder="1" applyAlignment="1" applyProtection="1">
      <alignment horizontal="left"/>
    </xf>
    <xf numFmtId="0" fontId="28" fillId="2" borderId="27" xfId="0" applyFont="1" applyFill="1" applyBorder="1" applyAlignment="1" applyProtection="1">
      <alignment vertical="center"/>
    </xf>
    <xf numFmtId="0" fontId="28" fillId="2" borderId="4" xfId="0" applyFont="1" applyFill="1" applyBorder="1" applyAlignment="1" applyProtection="1">
      <alignment horizontal="left" vertical="center"/>
    </xf>
    <xf numFmtId="0" fontId="29" fillId="2" borderId="0" xfId="0" applyNumberFormat="1" applyFont="1" applyFill="1" applyAlignment="1" applyProtection="1"/>
    <xf numFmtId="0" fontId="29" fillId="0" borderId="0" xfId="0" applyNumberFormat="1" applyFont="1" applyFill="1" applyBorder="1" applyAlignment="1" applyProtection="1"/>
    <xf numFmtId="0" fontId="29" fillId="2" borderId="0" xfId="0" applyNumberFormat="1" applyFont="1" applyFill="1" applyProtection="1"/>
    <xf numFmtId="0" fontId="29" fillId="2" borderId="0" xfId="0" applyFont="1" applyFill="1" applyBorder="1" applyAlignment="1" applyProtection="1">
      <alignment vertical="center"/>
    </xf>
    <xf numFmtId="0" fontId="33" fillId="2" borderId="30" xfId="0" applyFont="1" applyFill="1" applyBorder="1" applyAlignment="1" applyProtection="1">
      <alignment horizontal="left" vertical="center"/>
    </xf>
    <xf numFmtId="0" fontId="33" fillId="2" borderId="31" xfId="0" applyFont="1" applyFill="1" applyBorder="1" applyAlignment="1" applyProtection="1">
      <alignment horizontal="left" vertical="center"/>
    </xf>
    <xf numFmtId="0" fontId="33" fillId="2" borderId="31" xfId="0" applyFont="1" applyFill="1" applyBorder="1" applyAlignment="1" applyProtection="1">
      <alignment horizontal="right" vertical="center"/>
    </xf>
    <xf numFmtId="0" fontId="33" fillId="2" borderId="45" xfId="0" applyFont="1" applyFill="1" applyBorder="1" applyAlignment="1" applyProtection="1">
      <alignment horizontal="center" vertical="center"/>
    </xf>
    <xf numFmtId="0" fontId="34" fillId="2" borderId="46" xfId="0" applyFont="1" applyFill="1" applyBorder="1" applyAlignment="1" applyProtection="1">
      <alignment horizontal="center" vertical="center"/>
    </xf>
    <xf numFmtId="0" fontId="31" fillId="2" borderId="27" xfId="0" applyFont="1" applyFill="1" applyBorder="1" applyAlignment="1" applyProtection="1">
      <alignment vertical="center"/>
    </xf>
    <xf numFmtId="0" fontId="31" fillId="2" borderId="24" xfId="0" applyFont="1" applyFill="1" applyBorder="1" applyAlignment="1" applyProtection="1">
      <alignment vertical="center"/>
    </xf>
    <xf numFmtId="0" fontId="21" fillId="2" borderId="24" xfId="0" applyFont="1" applyFill="1" applyBorder="1" applyAlignment="1" applyProtection="1">
      <alignment vertical="center"/>
    </xf>
    <xf numFmtId="0" fontId="29" fillId="2" borderId="24" xfId="0" applyFont="1" applyFill="1" applyBorder="1" applyAlignment="1" applyProtection="1">
      <alignment horizontal="right" vertical="center"/>
    </xf>
    <xf numFmtId="0" fontId="29" fillId="2" borderId="25" xfId="0" applyFont="1" applyFill="1" applyBorder="1" applyAlignment="1" applyProtection="1">
      <alignment horizontal="right" vertical="center"/>
    </xf>
    <xf numFmtId="49" fontId="29" fillId="2" borderId="25" xfId="0" applyNumberFormat="1" applyFont="1" applyFill="1" applyBorder="1" applyAlignment="1" applyProtection="1">
      <alignment horizontal="center" vertical="center"/>
    </xf>
    <xf numFmtId="0" fontId="31" fillId="2" borderId="47" xfId="0" applyFont="1" applyFill="1" applyBorder="1" applyAlignment="1" applyProtection="1">
      <alignment vertical="center"/>
    </xf>
    <xf numFmtId="0" fontId="31" fillId="2" borderId="48" xfId="0" applyFont="1" applyFill="1" applyBorder="1" applyAlignment="1" applyProtection="1">
      <alignment vertical="center"/>
    </xf>
    <xf numFmtId="0" fontId="21" fillId="2" borderId="48" xfId="0" applyFont="1" applyFill="1" applyBorder="1" applyAlignment="1" applyProtection="1">
      <alignment vertical="center"/>
    </xf>
    <xf numFmtId="0" fontId="29" fillId="2" borderId="28" xfId="0" applyFont="1" applyFill="1" applyBorder="1" applyAlignment="1" applyProtection="1">
      <alignment horizontal="left" vertical="center"/>
    </xf>
    <xf numFmtId="0" fontId="31" fillId="2" borderId="6" xfId="0" applyFont="1" applyFill="1" applyBorder="1" applyAlignment="1" applyProtection="1">
      <alignment vertical="center"/>
    </xf>
    <xf numFmtId="0" fontId="31" fillId="2" borderId="1" xfId="0" applyFont="1" applyFill="1" applyBorder="1" applyAlignment="1" applyProtection="1">
      <alignment vertical="center"/>
    </xf>
    <xf numFmtId="0" fontId="29" fillId="2" borderId="1" xfId="0" applyFont="1" applyFill="1" applyBorder="1" applyAlignment="1" applyProtection="1">
      <alignment vertical="center"/>
    </xf>
    <xf numFmtId="0" fontId="29" fillId="2" borderId="1" xfId="0" applyFont="1" applyFill="1" applyBorder="1" applyAlignment="1" applyProtection="1">
      <alignment horizontal="left" vertical="center"/>
    </xf>
    <xf numFmtId="0" fontId="29" fillId="2" borderId="1" xfId="0" applyFont="1" applyFill="1" applyBorder="1" applyAlignment="1" applyProtection="1">
      <alignment horizontal="right" vertical="center"/>
    </xf>
    <xf numFmtId="49" fontId="29" fillId="2" borderId="1" xfId="0" applyNumberFormat="1" applyFont="1" applyFill="1" applyBorder="1" applyAlignment="1" applyProtection="1">
      <alignment horizontal="right" vertical="center"/>
    </xf>
    <xf numFmtId="0" fontId="31" fillId="2" borderId="49" xfId="0" applyFont="1" applyFill="1" applyBorder="1" applyAlignment="1" applyProtection="1">
      <alignment vertical="center"/>
    </xf>
    <xf numFmtId="0" fontId="21" fillId="2" borderId="50" xfId="0" applyFont="1" applyFill="1" applyBorder="1" applyAlignment="1" applyProtection="1">
      <alignment vertical="center"/>
    </xf>
    <xf numFmtId="0" fontId="29" fillId="2" borderId="50" xfId="0" applyFont="1" applyFill="1" applyBorder="1" applyAlignment="1" applyProtection="1">
      <alignment vertical="center"/>
    </xf>
    <xf numFmtId="0" fontId="29" fillId="2" borderId="50" xfId="0" applyFont="1" applyFill="1" applyBorder="1" applyAlignment="1" applyProtection="1">
      <alignment horizontal="left" vertical="center"/>
    </xf>
    <xf numFmtId="0" fontId="29" fillId="2" borderId="50" xfId="0" applyFont="1" applyFill="1" applyBorder="1" applyAlignment="1" applyProtection="1">
      <alignment horizontal="right" vertical="center"/>
    </xf>
    <xf numFmtId="49" fontId="29" fillId="2" borderId="50" xfId="0" applyNumberFormat="1" applyFont="1" applyFill="1" applyBorder="1" applyAlignment="1" applyProtection="1">
      <alignment horizontal="center" vertical="center"/>
    </xf>
    <xf numFmtId="0" fontId="29" fillId="2" borderId="51" xfId="0" applyFont="1" applyFill="1" applyBorder="1" applyAlignment="1" applyProtection="1">
      <alignment horizontal="left" vertical="center"/>
    </xf>
    <xf numFmtId="0" fontId="31" fillId="2" borderId="29" xfId="0" applyFont="1" applyFill="1" applyBorder="1" applyAlignment="1" applyProtection="1">
      <alignment vertical="center"/>
    </xf>
    <xf numFmtId="0" fontId="21" fillId="2" borderId="26" xfId="0" applyFont="1" applyFill="1" applyBorder="1" applyAlignment="1" applyProtection="1">
      <alignment vertical="center"/>
    </xf>
    <xf numFmtId="0" fontId="29" fillId="2" borderId="26" xfId="0" applyFont="1" applyFill="1" applyBorder="1" applyAlignment="1" applyProtection="1">
      <alignment vertical="center"/>
    </xf>
    <xf numFmtId="0" fontId="29" fillId="2" borderId="26" xfId="0" applyFont="1" applyFill="1" applyBorder="1" applyAlignment="1" applyProtection="1">
      <alignment horizontal="right" vertical="center"/>
    </xf>
    <xf numFmtId="0" fontId="29" fillId="2" borderId="7" xfId="0" applyFont="1" applyFill="1" applyBorder="1" applyAlignment="1" applyProtection="1">
      <alignment horizontal="left" vertical="center"/>
    </xf>
    <xf numFmtId="0" fontId="31" fillId="2" borderId="31" xfId="0" applyFont="1" applyFill="1" applyBorder="1" applyAlignment="1" applyProtection="1">
      <alignment vertical="center"/>
    </xf>
    <xf numFmtId="0" fontId="21" fillId="2" borderId="31" xfId="0" applyFont="1" applyFill="1" applyBorder="1" applyAlignment="1" applyProtection="1">
      <alignment vertical="center"/>
    </xf>
    <xf numFmtId="0" fontId="29" fillId="2" borderId="31" xfId="0" applyFont="1" applyFill="1" applyBorder="1" applyAlignment="1" applyProtection="1">
      <alignment vertical="center"/>
    </xf>
    <xf numFmtId="0" fontId="29" fillId="2" borderId="31" xfId="0" applyFont="1" applyFill="1" applyBorder="1" applyAlignment="1" applyProtection="1">
      <alignment horizontal="right" vertical="center"/>
    </xf>
    <xf numFmtId="2" fontId="21" fillId="2" borderId="31" xfId="0" applyNumberFormat="1" applyFont="1" applyFill="1" applyBorder="1" applyAlignment="1" applyProtection="1">
      <alignment horizontal="right" vertical="center"/>
    </xf>
    <xf numFmtId="0" fontId="29" fillId="2" borderId="24" xfId="0" applyFont="1" applyFill="1" applyBorder="1" applyAlignment="1" applyProtection="1">
      <alignment vertical="center"/>
    </xf>
    <xf numFmtId="2" fontId="21" fillId="2" borderId="53" xfId="0" applyNumberFormat="1" applyFont="1" applyFill="1" applyBorder="1" applyAlignment="1" applyProtection="1">
      <alignment horizontal="right" vertical="center"/>
    </xf>
    <xf numFmtId="0" fontId="21" fillId="2" borderId="25" xfId="0" applyFont="1" applyFill="1" applyBorder="1" applyAlignment="1" applyProtection="1">
      <alignment vertical="center"/>
    </xf>
    <xf numFmtId="0" fontId="29" fillId="2" borderId="25" xfId="0" applyFont="1" applyFill="1" applyBorder="1" applyAlignment="1" applyProtection="1">
      <alignment vertical="center"/>
    </xf>
    <xf numFmtId="2" fontId="21" fillId="5" borderId="54" xfId="0" applyNumberFormat="1" applyFont="1" applyFill="1" applyBorder="1" applyAlignment="1" applyProtection="1">
      <alignment horizontal="right" vertical="center"/>
      <protection locked="0"/>
    </xf>
    <xf numFmtId="0" fontId="31" fillId="2" borderId="28" xfId="0" applyFont="1" applyFill="1" applyBorder="1" applyAlignment="1" applyProtection="1">
      <alignment horizontal="left" vertical="center"/>
    </xf>
    <xf numFmtId="0" fontId="31" fillId="2" borderId="25" xfId="0" applyFont="1" applyFill="1" applyBorder="1" applyAlignment="1" applyProtection="1">
      <alignment vertical="center"/>
    </xf>
    <xf numFmtId="0" fontId="29" fillId="2" borderId="25" xfId="0" applyFont="1" applyFill="1" applyBorder="1" applyAlignment="1" applyProtection="1">
      <alignment horizontal="center" vertical="center"/>
    </xf>
    <xf numFmtId="0" fontId="29" fillId="2" borderId="47" xfId="0" applyFont="1" applyFill="1" applyBorder="1" applyAlignment="1" applyProtection="1">
      <alignment horizontal="left" vertical="center"/>
    </xf>
    <xf numFmtId="0" fontId="29" fillId="0" borderId="48" xfId="0" applyNumberFormat="1" applyFont="1" applyFill="1" applyBorder="1" applyAlignment="1" applyProtection="1">
      <alignment horizontal="center" vertical="center"/>
      <protection locked="0"/>
    </xf>
    <xf numFmtId="0" fontId="21" fillId="2" borderId="30" xfId="0" applyFont="1" applyFill="1" applyBorder="1" applyAlignment="1" applyProtection="1">
      <alignment vertical="center"/>
    </xf>
    <xf numFmtId="0" fontId="21" fillId="2" borderId="31" xfId="0" applyFont="1" applyFill="1" applyBorder="1" applyAlignment="1" applyProtection="1">
      <alignment horizontal="right" vertical="center"/>
    </xf>
    <xf numFmtId="2" fontId="29" fillId="0" borderId="31" xfId="0" applyNumberFormat="1" applyFont="1" applyFill="1" applyBorder="1" applyAlignment="1" applyProtection="1">
      <alignment horizontal="right" vertical="center"/>
    </xf>
    <xf numFmtId="0" fontId="21" fillId="0" borderId="51" xfId="0" applyFont="1" applyBorder="1" applyProtection="1"/>
    <xf numFmtId="0" fontId="29" fillId="2" borderId="43" xfId="0" applyNumberFormat="1" applyFont="1" applyFill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 applyProtection="1">
      <alignment horizontal="left" vertical="center"/>
    </xf>
    <xf numFmtId="0" fontId="35" fillId="5" borderId="25" xfId="0" applyFont="1" applyFill="1" applyBorder="1" applyAlignment="1" applyProtection="1">
      <alignment horizontal="center" vertical="center"/>
      <protection locked="0"/>
    </xf>
    <xf numFmtId="0" fontId="31" fillId="2" borderId="8" xfId="0" applyFont="1" applyFill="1" applyBorder="1" applyAlignment="1" applyProtection="1">
      <alignment vertical="center"/>
    </xf>
    <xf numFmtId="0" fontId="31" fillId="2" borderId="4" xfId="0" applyFont="1" applyFill="1" applyBorder="1" applyAlignment="1" applyProtection="1">
      <alignment vertical="center"/>
    </xf>
    <xf numFmtId="0" fontId="21" fillId="2" borderId="4" xfId="0" applyFont="1" applyFill="1" applyBorder="1" applyAlignment="1" applyProtection="1">
      <alignment vertical="center"/>
    </xf>
    <xf numFmtId="0" fontId="29" fillId="2" borderId="4" xfId="0" applyFont="1" applyFill="1" applyBorder="1" applyAlignment="1" applyProtection="1">
      <alignment horizontal="right" vertical="center"/>
    </xf>
    <xf numFmtId="0" fontId="3" fillId="2" borderId="29" xfId="0" applyFont="1" applyFill="1" applyBorder="1" applyAlignment="1" applyProtection="1">
      <alignment horizontal="left" vertical="center"/>
    </xf>
    <xf numFmtId="0" fontId="31" fillId="2" borderId="28" xfId="0" applyFont="1" applyFill="1" applyBorder="1" applyAlignment="1" applyProtection="1">
      <alignment vertical="center"/>
    </xf>
    <xf numFmtId="0" fontId="31" fillId="2" borderId="57" xfId="0" applyFont="1" applyFill="1" applyBorder="1" applyAlignment="1" applyProtection="1">
      <alignment vertical="center"/>
    </xf>
    <xf numFmtId="0" fontId="21" fillId="2" borderId="58" xfId="0" applyFont="1" applyFill="1" applyBorder="1" applyAlignment="1" applyProtection="1">
      <alignment vertical="center"/>
    </xf>
    <xf numFmtId="0" fontId="29" fillId="2" borderId="58" xfId="0" applyFont="1" applyFill="1" applyBorder="1" applyAlignment="1" applyProtection="1">
      <alignment horizontal="right" vertical="center"/>
    </xf>
    <xf numFmtId="49" fontId="29" fillId="2" borderId="58" xfId="0" applyNumberFormat="1" applyFont="1" applyFill="1" applyBorder="1" applyAlignment="1" applyProtection="1">
      <alignment horizontal="right" vertical="center"/>
    </xf>
    <xf numFmtId="2" fontId="21" fillId="5" borderId="59" xfId="0" applyNumberFormat="1" applyFont="1" applyFill="1" applyBorder="1" applyAlignment="1" applyProtection="1">
      <alignment horizontal="right" vertical="center"/>
      <protection locked="0"/>
    </xf>
    <xf numFmtId="0" fontId="35" fillId="2" borderId="30" xfId="0" applyFont="1" applyFill="1" applyBorder="1" applyAlignment="1" applyProtection="1">
      <alignment vertical="center"/>
    </xf>
    <xf numFmtId="0" fontId="35" fillId="2" borderId="31" xfId="0" applyFont="1" applyFill="1" applyBorder="1" applyAlignment="1" applyProtection="1">
      <alignment vertical="center"/>
    </xf>
    <xf numFmtId="0" fontId="35" fillId="2" borderId="31" xfId="0" applyFont="1" applyFill="1" applyBorder="1" applyAlignment="1" applyProtection="1">
      <alignment horizontal="right" vertical="center"/>
    </xf>
    <xf numFmtId="49" fontId="35" fillId="2" borderId="31" xfId="0" applyNumberFormat="1" applyFont="1" applyFill="1" applyBorder="1" applyAlignment="1" applyProtection="1">
      <alignment horizontal="center" vertical="center"/>
      <protection locked="0"/>
    </xf>
    <xf numFmtId="0" fontId="21" fillId="2" borderId="27" xfId="0" applyFont="1" applyFill="1" applyBorder="1" applyAlignment="1" applyProtection="1">
      <alignment vertical="center"/>
    </xf>
    <xf numFmtId="0" fontId="21" fillId="2" borderId="24" xfId="0" applyFont="1" applyFill="1" applyBorder="1" applyAlignment="1" applyProtection="1">
      <alignment horizontal="right" vertical="center"/>
    </xf>
    <xf numFmtId="2" fontId="29" fillId="2" borderId="24" xfId="0" applyNumberFormat="1" applyFont="1" applyFill="1" applyBorder="1" applyAlignment="1" applyProtection="1">
      <alignment horizontal="right" vertical="center"/>
    </xf>
    <xf numFmtId="2" fontId="21" fillId="2" borderId="52" xfId="0" applyNumberFormat="1" applyFont="1" applyFill="1" applyBorder="1" applyAlignment="1" applyProtection="1">
      <alignment horizontal="right" vertical="center"/>
    </xf>
    <xf numFmtId="0" fontId="29" fillId="2" borderId="8" xfId="0" applyFont="1" applyFill="1" applyBorder="1" applyAlignment="1" applyProtection="1">
      <alignment vertical="center"/>
    </xf>
    <xf numFmtId="0" fontId="31" fillId="2" borderId="29" xfId="0" applyFont="1" applyFill="1" applyBorder="1" applyAlignment="1" applyProtection="1">
      <alignment horizontal="left" vertical="center"/>
    </xf>
    <xf numFmtId="0" fontId="31" fillId="2" borderId="26" xfId="0" applyFont="1" applyFill="1" applyBorder="1" applyAlignment="1" applyProtection="1">
      <alignment vertical="center"/>
    </xf>
    <xf numFmtId="0" fontId="21" fillId="2" borderId="0" xfId="0" applyFont="1" applyFill="1" applyBorder="1" applyAlignment="1" applyProtection="1">
      <alignment vertical="center"/>
    </xf>
    <xf numFmtId="0" fontId="28" fillId="2" borderId="6" xfId="0" applyFont="1" applyFill="1" applyBorder="1" applyAlignment="1" applyProtection="1">
      <alignment vertical="center"/>
      <protection locked="0"/>
    </xf>
    <xf numFmtId="0" fontId="21" fillId="2" borderId="7" xfId="0" applyFont="1" applyFill="1" applyBorder="1" applyProtection="1">
      <protection locked="0"/>
    </xf>
    <xf numFmtId="0" fontId="21" fillId="2" borderId="8" xfId="0" applyFont="1" applyFill="1" applyBorder="1" applyProtection="1">
      <protection locked="0"/>
    </xf>
    <xf numFmtId="0" fontId="0" fillId="0" borderId="23" xfId="0" applyBorder="1" applyAlignment="1">
      <alignment wrapText="1"/>
    </xf>
    <xf numFmtId="0" fontId="0" fillId="0" borderId="23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8" xfId="0" applyBorder="1" applyAlignment="1">
      <alignment wrapText="1"/>
    </xf>
    <xf numFmtId="164" fontId="29" fillId="0" borderId="60" xfId="0" applyNumberFormat="1" applyFont="1" applyFill="1" applyBorder="1" applyAlignment="1" applyProtection="1">
      <alignment horizontal="center" vertical="center" wrapText="1"/>
    </xf>
    <xf numFmtId="166" fontId="29" fillId="0" borderId="61" xfId="0" applyNumberFormat="1" applyFont="1" applyFill="1" applyBorder="1" applyAlignment="1" applyProtection="1">
      <alignment horizontal="center" vertical="center"/>
    </xf>
    <xf numFmtId="0" fontId="29" fillId="0" borderId="62" xfId="0" applyNumberFormat="1" applyFont="1" applyFill="1" applyBorder="1" applyAlignment="1" applyProtection="1">
      <alignment horizontal="center" vertical="center"/>
    </xf>
    <xf numFmtId="0" fontId="0" fillId="0" borderId="0" xfId="0"/>
    <xf numFmtId="2" fontId="28" fillId="2" borderId="63" xfId="0" applyNumberFormat="1" applyFont="1" applyFill="1" applyBorder="1" applyAlignment="1" applyProtection="1">
      <alignment horizontal="center" textRotation="90" wrapText="1"/>
    </xf>
    <xf numFmtId="0" fontId="28" fillId="2" borderId="63" xfId="0" applyFont="1" applyFill="1" applyBorder="1" applyAlignment="1" applyProtection="1">
      <alignment horizontal="center" textRotation="90" wrapText="1"/>
    </xf>
    <xf numFmtId="0" fontId="6" fillId="2" borderId="31" xfId="0" applyFont="1" applyFill="1" applyBorder="1" applyAlignment="1" applyProtection="1">
      <alignment vertical="center"/>
    </xf>
    <xf numFmtId="0" fontId="6" fillId="2" borderId="32" xfId="0" applyFont="1" applyFill="1" applyBorder="1" applyAlignment="1" applyProtection="1">
      <alignment vertical="center"/>
    </xf>
    <xf numFmtId="0" fontId="6" fillId="2" borderId="64" xfId="0" applyFont="1" applyFill="1" applyBorder="1" applyAlignment="1" applyProtection="1">
      <alignment vertical="center"/>
    </xf>
    <xf numFmtId="0" fontId="6" fillId="2" borderId="33" xfId="0" applyFont="1" applyFill="1" applyBorder="1" applyAlignment="1" applyProtection="1">
      <alignment textRotation="90" wrapText="1"/>
    </xf>
    <xf numFmtId="0" fontId="6" fillId="2" borderId="30" xfId="0" applyFont="1" applyFill="1" applyBorder="1" applyAlignment="1" applyProtection="1">
      <alignment vertical="center"/>
    </xf>
    <xf numFmtId="0" fontId="6" fillId="0" borderId="64" xfId="0" applyFont="1" applyFill="1" applyBorder="1" applyAlignment="1" applyProtection="1">
      <alignment vertical="center"/>
    </xf>
    <xf numFmtId="0" fontId="36" fillId="0" borderId="17" xfId="0" applyFont="1" applyBorder="1" applyAlignment="1">
      <alignment vertical="center"/>
    </xf>
    <xf numFmtId="0" fontId="37" fillId="0" borderId="18" xfId="0" applyFont="1" applyBorder="1" applyAlignment="1">
      <alignment vertical="center"/>
    </xf>
    <xf numFmtId="0" fontId="37" fillId="0" borderId="16" xfId="0" applyFont="1" applyBorder="1"/>
    <xf numFmtId="0" fontId="37" fillId="0" borderId="0" xfId="0" applyFont="1" applyBorder="1"/>
    <xf numFmtId="168" fontId="37" fillId="0" borderId="17" xfId="9" applyNumberFormat="1" applyFont="1" applyFill="1" applyBorder="1"/>
    <xf numFmtId="168" fontId="37" fillId="0" borderId="18" xfId="9" applyNumberFormat="1" applyFont="1" applyFill="1" applyBorder="1"/>
    <xf numFmtId="168" fontId="37" fillId="0" borderId="14" xfId="9" applyNumberFormat="1" applyFont="1" applyFill="1" applyBorder="1"/>
    <xf numFmtId="168" fontId="37" fillId="0" borderId="15" xfId="9" applyNumberFormat="1" applyFont="1" applyFill="1" applyBorder="1"/>
    <xf numFmtId="168" fontId="37" fillId="0" borderId="9" xfId="9" applyNumberFormat="1" applyFont="1" applyFill="1" applyBorder="1"/>
    <xf numFmtId="168" fontId="37" fillId="0" borderId="11" xfId="9" applyNumberFormat="1" applyFont="1" applyFill="1" applyBorder="1"/>
    <xf numFmtId="0" fontId="21" fillId="0" borderId="0" xfId="0" applyFont="1" applyAlignment="1" applyProtection="1">
      <alignment wrapText="1"/>
    </xf>
    <xf numFmtId="0" fontId="21" fillId="2" borderId="0" xfId="0" applyFont="1" applyFill="1" applyAlignment="1" applyProtection="1">
      <alignment wrapText="1"/>
    </xf>
    <xf numFmtId="0" fontId="21" fillId="0" borderId="0" xfId="0" applyFont="1" applyFill="1" applyBorder="1" applyAlignment="1" applyProtection="1">
      <alignment wrapText="1"/>
    </xf>
    <xf numFmtId="0" fontId="21" fillId="0" borderId="0" xfId="0" applyFont="1" applyAlignment="1" applyProtection="1">
      <alignment horizontal="left" vertical="top" wrapText="1"/>
    </xf>
    <xf numFmtId="0" fontId="40" fillId="0" borderId="0" xfId="0" applyFont="1" applyProtection="1"/>
    <xf numFmtId="0" fontId="40" fillId="0" borderId="4" xfId="0" applyFont="1" applyBorder="1" applyProtection="1"/>
    <xf numFmtId="0" fontId="5" fillId="0" borderId="31" xfId="0" applyFont="1" applyBorder="1"/>
    <xf numFmtId="0" fontId="28" fillId="2" borderId="30" xfId="0" applyFont="1" applyFill="1" applyBorder="1" applyAlignment="1" applyProtection="1">
      <alignment vertical="center"/>
    </xf>
    <xf numFmtId="0" fontId="6" fillId="2" borderId="33" xfId="0" applyFont="1" applyFill="1" applyBorder="1" applyAlignment="1" applyProtection="1">
      <alignment horizontal="center" textRotation="90" wrapText="1"/>
    </xf>
    <xf numFmtId="0" fontId="21" fillId="0" borderId="65" xfId="0" applyFont="1" applyBorder="1"/>
    <xf numFmtId="0" fontId="28" fillId="2" borderId="0" xfId="0" applyFont="1" applyFill="1" applyBorder="1" applyAlignment="1" applyProtection="1">
      <alignment horizontal="center" textRotation="90" wrapText="1"/>
    </xf>
    <xf numFmtId="0" fontId="6" fillId="2" borderId="0" xfId="0" applyFont="1" applyFill="1" applyBorder="1" applyAlignment="1" applyProtection="1">
      <alignment horizontal="center" textRotation="90" wrapText="1"/>
    </xf>
    <xf numFmtId="0" fontId="6" fillId="2" borderId="0" xfId="0" applyFont="1" applyFill="1" applyBorder="1" applyAlignment="1" applyProtection="1">
      <alignment textRotation="90" wrapText="1"/>
    </xf>
    <xf numFmtId="0" fontId="28" fillId="2" borderId="31" xfId="0" applyFont="1" applyFill="1" applyBorder="1" applyAlignment="1" applyProtection="1">
      <alignment vertical="center" wrapText="1"/>
    </xf>
    <xf numFmtId="0" fontId="28" fillId="2" borderId="32" xfId="0" applyFont="1" applyFill="1" applyBorder="1" applyAlignment="1" applyProtection="1">
      <alignment vertical="center" wrapText="1"/>
    </xf>
    <xf numFmtId="0" fontId="21" fillId="0" borderId="55" xfId="0" applyFont="1" applyBorder="1"/>
    <xf numFmtId="0" fontId="21" fillId="0" borderId="66" xfId="0" applyFont="1" applyBorder="1"/>
    <xf numFmtId="0" fontId="21" fillId="0" borderId="67" xfId="0" applyFont="1" applyBorder="1"/>
    <xf numFmtId="0" fontId="21" fillId="0" borderId="68" xfId="0" applyFont="1" applyBorder="1"/>
    <xf numFmtId="0" fontId="21" fillId="0" borderId="69" xfId="0" applyFont="1" applyBorder="1"/>
    <xf numFmtId="0" fontId="28" fillId="0" borderId="36" xfId="0" applyFont="1" applyFill="1" applyBorder="1" applyAlignment="1" applyProtection="1">
      <alignment horizontal="center" textRotation="90" wrapText="1"/>
    </xf>
    <xf numFmtId="0" fontId="28" fillId="0" borderId="33" xfId="0" applyFont="1" applyFill="1" applyBorder="1" applyAlignment="1" applyProtection="1">
      <alignment horizontal="center" textRotation="90" wrapText="1"/>
    </xf>
    <xf numFmtId="0" fontId="28" fillId="0" borderId="63" xfId="0" applyFont="1" applyFill="1" applyBorder="1" applyAlignment="1" applyProtection="1">
      <alignment horizontal="center" textRotation="90" wrapText="1"/>
    </xf>
    <xf numFmtId="0" fontId="21" fillId="0" borderId="0" xfId="0" applyFont="1"/>
    <xf numFmtId="0" fontId="21" fillId="2" borderId="6" xfId="0" applyFont="1" applyFill="1" applyBorder="1"/>
    <xf numFmtId="0" fontId="21" fillId="2" borderId="1" xfId="0" applyFont="1" applyFill="1" applyBorder="1"/>
    <xf numFmtId="0" fontId="21" fillId="2" borderId="2" xfId="0" applyFont="1" applyFill="1" applyBorder="1"/>
    <xf numFmtId="0" fontId="21" fillId="2" borderId="4" xfId="0" applyFont="1" applyFill="1" applyBorder="1"/>
    <xf numFmtId="0" fontId="21" fillId="2" borderId="5" xfId="0" applyFont="1" applyFill="1" applyBorder="1"/>
    <xf numFmtId="0" fontId="35" fillId="0" borderId="8" xfId="0" applyFont="1" applyFill="1" applyBorder="1" applyAlignment="1" applyProtection="1">
      <alignment horizontal="left" vertical="top"/>
    </xf>
    <xf numFmtId="14" fontId="29" fillId="0" borderId="0" xfId="0" applyNumberFormat="1" applyFont="1" applyFill="1" applyBorder="1" applyAlignment="1" applyProtection="1">
      <alignment horizontal="left" vertical="center"/>
    </xf>
    <xf numFmtId="0" fontId="28" fillId="2" borderId="0" xfId="0" applyFont="1" applyFill="1" applyBorder="1" applyAlignment="1" applyProtection="1">
      <alignment horizontal="left" vertical="center"/>
    </xf>
    <xf numFmtId="0" fontId="29" fillId="0" borderId="0" xfId="0" applyFont="1" applyFill="1" applyBorder="1" applyAlignment="1" applyProtection="1">
      <alignment horizontal="left" vertical="center"/>
    </xf>
    <xf numFmtId="0" fontId="29" fillId="2" borderId="0" xfId="0" applyFont="1" applyFill="1" applyBorder="1" applyAlignment="1" applyProtection="1">
      <alignment horizontal="left" vertical="center"/>
    </xf>
    <xf numFmtId="2" fontId="28" fillId="2" borderId="32" xfId="0" applyNumberFormat="1" applyFont="1" applyFill="1" applyBorder="1" applyAlignment="1" applyProtection="1">
      <alignment vertical="center"/>
    </xf>
    <xf numFmtId="0" fontId="29" fillId="2" borderId="30" xfId="0" applyFont="1" applyFill="1" applyBorder="1" applyAlignment="1" applyProtection="1">
      <alignment vertical="center"/>
    </xf>
    <xf numFmtId="0" fontId="29" fillId="2" borderId="32" xfId="0" applyFont="1" applyFill="1" applyBorder="1" applyAlignment="1" applyProtection="1">
      <alignment vertical="center"/>
    </xf>
    <xf numFmtId="0" fontId="29" fillId="2" borderId="0" xfId="0" applyFont="1" applyFill="1" applyAlignment="1" applyProtection="1">
      <alignment vertical="center"/>
    </xf>
    <xf numFmtId="0" fontId="21" fillId="2" borderId="32" xfId="0" applyFont="1" applyFill="1" applyBorder="1" applyAlignment="1" applyProtection="1">
      <alignment vertical="center"/>
    </xf>
    <xf numFmtId="2" fontId="28" fillId="2" borderId="35" xfId="0" applyNumberFormat="1" applyFont="1" applyFill="1" applyBorder="1" applyAlignment="1" applyProtection="1">
      <alignment horizontal="center" textRotation="90" wrapText="1"/>
    </xf>
    <xf numFmtId="0" fontId="28" fillId="2" borderId="70" xfId="0" applyFont="1" applyFill="1" applyBorder="1" applyAlignment="1" applyProtection="1">
      <alignment horizontal="center" textRotation="90" wrapText="1"/>
    </xf>
    <xf numFmtId="0" fontId="28" fillId="2" borderId="71" xfId="0" applyFont="1" applyFill="1" applyBorder="1" applyAlignment="1" applyProtection="1">
      <alignment horizontal="center" textRotation="90" wrapText="1"/>
    </xf>
    <xf numFmtId="0" fontId="28" fillId="2" borderId="72" xfId="0" applyFont="1" applyFill="1" applyBorder="1" applyAlignment="1" applyProtection="1">
      <alignment horizontal="center" textRotation="90" wrapText="1"/>
    </xf>
    <xf numFmtId="0" fontId="28" fillId="2" borderId="46" xfId="0" applyFont="1" applyFill="1" applyBorder="1" applyAlignment="1" applyProtection="1">
      <alignment horizontal="center" textRotation="90" wrapText="1"/>
    </xf>
    <xf numFmtId="0" fontId="28" fillId="2" borderId="5" xfId="0" applyFont="1" applyFill="1" applyBorder="1" applyAlignment="1" applyProtection="1">
      <alignment horizontal="center" textRotation="90" wrapText="1"/>
    </xf>
    <xf numFmtId="2" fontId="26" fillId="3" borderId="73" xfId="0" applyNumberFormat="1" applyFont="1" applyFill="1" applyBorder="1" applyAlignment="1" applyProtection="1">
      <alignment horizontal="center" vertical="center"/>
    </xf>
    <xf numFmtId="2" fontId="26" fillId="3" borderId="74" xfId="0" applyNumberFormat="1" applyFont="1" applyFill="1" applyBorder="1" applyAlignment="1" applyProtection="1">
      <alignment horizontal="center" vertical="center"/>
    </xf>
    <xf numFmtId="166" fontId="29" fillId="0" borderId="24" xfId="0" applyNumberFormat="1" applyFont="1" applyFill="1" applyBorder="1" applyAlignment="1" applyProtection="1">
      <alignment horizontal="center" vertical="center"/>
    </xf>
    <xf numFmtId="164" fontId="29" fillId="0" borderId="24" xfId="0" applyNumberFormat="1" applyFont="1" applyFill="1" applyBorder="1" applyAlignment="1" applyProtection="1">
      <alignment horizontal="center" vertical="center"/>
    </xf>
    <xf numFmtId="0" fontId="29" fillId="0" borderId="24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left" vertical="center"/>
    </xf>
    <xf numFmtId="0" fontId="21" fillId="0" borderId="4" xfId="0" applyFont="1" applyFill="1" applyBorder="1" applyAlignment="1" applyProtection="1">
      <alignment horizontal="left" vertical="center"/>
    </xf>
    <xf numFmtId="0" fontId="40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/>
    </xf>
    <xf numFmtId="0" fontId="27" fillId="2" borderId="0" xfId="0" applyFont="1" applyFill="1" applyBorder="1" applyAlignment="1" applyProtection="1">
      <alignment horizontal="center"/>
    </xf>
    <xf numFmtId="0" fontId="21" fillId="2" borderId="0" xfId="0" applyFont="1" applyFill="1" applyAlignment="1" applyProtection="1">
      <alignment horizontal="center"/>
    </xf>
    <xf numFmtId="0" fontId="28" fillId="2" borderId="0" xfId="0" applyFont="1" applyFill="1" applyBorder="1" applyAlignment="1" applyProtection="1">
      <alignment vertical="center"/>
    </xf>
    <xf numFmtId="0" fontId="28" fillId="2" borderId="64" xfId="0" applyFont="1" applyFill="1" applyBorder="1" applyAlignment="1" applyProtection="1">
      <alignment horizontal="center" textRotation="90" wrapText="1"/>
    </xf>
    <xf numFmtId="0" fontId="21" fillId="2" borderId="0" xfId="0" applyFont="1" applyFill="1" applyAlignment="1" applyProtection="1">
      <alignment horizontal="center"/>
      <protection locked="0"/>
    </xf>
    <xf numFmtId="2" fontId="26" fillId="3" borderId="75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Alignment="1" applyProtection="1">
      <alignment horizontal="center" vertical="center"/>
      <protection locked="0"/>
    </xf>
    <xf numFmtId="0" fontId="26" fillId="2" borderId="4" xfId="0" applyFont="1" applyFill="1" applyBorder="1" applyAlignment="1" applyProtection="1">
      <alignment horizontal="left"/>
    </xf>
    <xf numFmtId="0" fontId="28" fillId="2" borderId="27" xfId="0" applyFont="1" applyFill="1" applyBorder="1" applyAlignment="1" applyProtection="1">
      <alignment horizontal="left" vertical="center"/>
    </xf>
    <xf numFmtId="0" fontId="28" fillId="2" borderId="24" xfId="0" applyFont="1" applyFill="1" applyBorder="1" applyAlignment="1" applyProtection="1">
      <alignment horizontal="left" vertical="center"/>
    </xf>
    <xf numFmtId="0" fontId="28" fillId="2" borderId="28" xfId="0" applyFont="1" applyFill="1" applyBorder="1" applyAlignment="1" applyProtection="1">
      <alignment horizontal="left" vertical="center"/>
    </xf>
    <xf numFmtId="0" fontId="28" fillId="2" borderId="25" xfId="0" applyFont="1" applyFill="1" applyBorder="1" applyAlignment="1" applyProtection="1">
      <alignment horizontal="left" vertical="center"/>
    </xf>
    <xf numFmtId="2" fontId="21" fillId="6" borderId="53" xfId="0" applyNumberFormat="1" applyFont="1" applyFill="1" applyBorder="1" applyAlignment="1" applyProtection="1">
      <alignment horizontal="right" vertical="center"/>
    </xf>
    <xf numFmtId="2" fontId="21" fillId="6" borderId="76" xfId="0" applyNumberFormat="1" applyFont="1" applyFill="1" applyBorder="1" applyAlignment="1" applyProtection="1">
      <alignment horizontal="right" vertical="center"/>
    </xf>
    <xf numFmtId="2" fontId="21" fillId="6" borderId="77" xfId="0" applyNumberFormat="1" applyFont="1" applyFill="1" applyBorder="1" applyAlignment="1" applyProtection="1">
      <alignment horizontal="right" vertical="center"/>
    </xf>
    <xf numFmtId="2" fontId="21" fillId="6" borderId="78" xfId="0" applyNumberFormat="1" applyFont="1" applyFill="1" applyBorder="1" applyAlignment="1" applyProtection="1">
      <alignment horizontal="right" vertical="center"/>
    </xf>
    <xf numFmtId="2" fontId="21" fillId="6" borderId="79" xfId="0" applyNumberFormat="1" applyFont="1" applyFill="1" applyBorder="1" applyAlignment="1" applyProtection="1">
      <alignment horizontal="right" vertical="center"/>
    </xf>
    <xf numFmtId="2" fontId="21" fillId="6" borderId="54" xfId="0" applyNumberFormat="1" applyFont="1" applyFill="1" applyBorder="1" applyAlignment="1" applyProtection="1">
      <alignment horizontal="right" vertical="center"/>
    </xf>
    <xf numFmtId="2" fontId="31" fillId="6" borderId="46" xfId="0" applyNumberFormat="1" applyFont="1" applyFill="1" applyBorder="1" applyAlignment="1" applyProtection="1">
      <alignment horizontal="right" vertical="center"/>
    </xf>
    <xf numFmtId="2" fontId="31" fillId="6" borderId="80" xfId="0" applyNumberFormat="1" applyFont="1" applyFill="1" applyBorder="1" applyAlignment="1" applyProtection="1">
      <alignment horizontal="right" vertical="center"/>
    </xf>
    <xf numFmtId="2" fontId="21" fillId="6" borderId="80" xfId="0" applyNumberFormat="1" applyFont="1" applyFill="1" applyBorder="1" applyAlignment="1" applyProtection="1">
      <alignment horizontal="right" vertical="center"/>
    </xf>
    <xf numFmtId="2" fontId="35" fillId="6" borderId="46" xfId="0" applyNumberFormat="1" applyFont="1" applyFill="1" applyBorder="1" applyAlignment="1" applyProtection="1">
      <alignment horizontal="right" vertical="center"/>
    </xf>
    <xf numFmtId="2" fontId="35" fillId="5" borderId="81" xfId="0" applyNumberFormat="1" applyFont="1" applyFill="1" applyBorder="1" applyAlignment="1" applyProtection="1">
      <alignment horizontal="center" vertical="center"/>
      <protection locked="0"/>
    </xf>
    <xf numFmtId="2" fontId="35" fillId="5" borderId="82" xfId="0" applyNumberFormat="1" applyFont="1" applyFill="1" applyBorder="1" applyAlignment="1" applyProtection="1">
      <alignment horizontal="center" vertical="center"/>
      <protection locked="0"/>
    </xf>
    <xf numFmtId="2" fontId="21" fillId="6" borderId="52" xfId="0" applyNumberFormat="1" applyFont="1" applyFill="1" applyBorder="1" applyAlignment="1" applyProtection="1">
      <alignment horizontal="right" vertical="center"/>
    </xf>
    <xf numFmtId="2" fontId="21" fillId="6" borderId="83" xfId="0" applyNumberFormat="1" applyFont="1" applyFill="1" applyBorder="1" applyAlignment="1" applyProtection="1">
      <alignment horizontal="right" vertical="center"/>
    </xf>
    <xf numFmtId="2" fontId="21" fillId="6" borderId="84" xfId="0" applyNumberFormat="1" applyFont="1" applyFill="1" applyBorder="1" applyAlignment="1" applyProtection="1">
      <alignment horizontal="right" vertical="center"/>
    </xf>
    <xf numFmtId="2" fontId="21" fillId="6" borderId="85" xfId="0" applyNumberFormat="1" applyFont="1" applyFill="1" applyBorder="1" applyAlignment="1" applyProtection="1">
      <alignment horizontal="right" vertical="center"/>
    </xf>
    <xf numFmtId="2" fontId="21" fillId="6" borderId="86" xfId="0" applyNumberFormat="1" applyFont="1" applyFill="1" applyBorder="1" applyAlignment="1" applyProtection="1">
      <alignment horizontal="right" vertical="center"/>
    </xf>
    <xf numFmtId="2" fontId="21" fillId="6" borderId="87" xfId="0" applyNumberFormat="1" applyFont="1" applyFill="1" applyBorder="1" applyAlignment="1" applyProtection="1">
      <alignment horizontal="right" vertical="center"/>
    </xf>
    <xf numFmtId="2" fontId="31" fillId="6" borderId="45" xfId="0" applyNumberFormat="1" applyFont="1" applyFill="1" applyBorder="1" applyAlignment="1" applyProtection="1">
      <alignment horizontal="right" vertical="center"/>
    </xf>
    <xf numFmtId="2" fontId="31" fillId="6" borderId="88" xfId="0" applyNumberFormat="1" applyFont="1" applyFill="1" applyBorder="1" applyAlignment="1" applyProtection="1">
      <alignment horizontal="right" vertical="center"/>
    </xf>
    <xf numFmtId="2" fontId="21" fillId="6" borderId="89" xfId="0" applyNumberFormat="1" applyFont="1" applyFill="1" applyBorder="1" applyAlignment="1" applyProtection="1">
      <alignment horizontal="right" vertical="center"/>
    </xf>
    <xf numFmtId="2" fontId="21" fillId="5" borderId="87" xfId="0" applyNumberFormat="1" applyFont="1" applyFill="1" applyBorder="1" applyAlignment="1" applyProtection="1">
      <alignment horizontal="right" vertical="center"/>
      <protection locked="0"/>
    </xf>
    <xf numFmtId="2" fontId="21" fillId="5" borderId="90" xfId="0" applyNumberFormat="1" applyFont="1" applyFill="1" applyBorder="1" applyAlignment="1" applyProtection="1">
      <alignment horizontal="right" vertical="center"/>
      <protection locked="0"/>
    </xf>
    <xf numFmtId="49" fontId="26" fillId="5" borderId="41" xfId="0" applyNumberFormat="1" applyFont="1" applyFill="1" applyBorder="1" applyAlignment="1" applyProtection="1">
      <alignment horizontal="center" vertical="center"/>
      <protection locked="0"/>
    </xf>
    <xf numFmtId="49" fontId="26" fillId="5" borderId="93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94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93" xfId="0" applyNumberFormat="1" applyFont="1" applyFill="1" applyBorder="1" applyAlignment="1" applyProtection="1">
      <alignment horizontal="center" vertical="center"/>
      <protection locked="0"/>
    </xf>
    <xf numFmtId="2" fontId="26" fillId="5" borderId="95" xfId="0" applyNumberFormat="1" applyFont="1" applyFill="1" applyBorder="1" applyAlignment="1" applyProtection="1">
      <alignment horizontal="center" vertical="center"/>
      <protection locked="0"/>
    </xf>
    <xf numFmtId="2" fontId="26" fillId="5" borderId="93" xfId="0" applyNumberFormat="1" applyFont="1" applyFill="1" applyBorder="1" applyAlignment="1" applyProtection="1">
      <alignment horizontal="center" vertical="center"/>
      <protection locked="0"/>
    </xf>
    <xf numFmtId="0" fontId="26" fillId="5" borderId="73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96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97" xfId="0" applyNumberFormat="1" applyFont="1" applyFill="1" applyBorder="1" applyAlignment="1" applyProtection="1">
      <alignment horizontal="center" vertical="center" wrapText="1"/>
      <protection locked="0"/>
    </xf>
    <xf numFmtId="2" fontId="26" fillId="5" borderId="96" xfId="0" applyNumberFormat="1" applyFont="1" applyFill="1" applyBorder="1" applyAlignment="1" applyProtection="1">
      <alignment horizontal="center" vertical="center"/>
      <protection locked="0"/>
    </xf>
    <xf numFmtId="2" fontId="26" fillId="6" borderId="95" xfId="0" applyNumberFormat="1" applyFont="1" applyFill="1" applyBorder="1" applyAlignment="1" applyProtection="1">
      <alignment horizontal="center" vertical="center"/>
    </xf>
    <xf numFmtId="169" fontId="26" fillId="6" borderId="75" xfId="0" applyNumberFormat="1" applyFont="1" applyFill="1" applyBorder="1" applyAlignment="1" applyProtection="1">
      <alignment horizontal="center" vertical="center"/>
    </xf>
    <xf numFmtId="0" fontId="26" fillId="5" borderId="93" xfId="0" applyNumberFormat="1" applyFont="1" applyFill="1" applyBorder="1" applyAlignment="1" applyProtection="1">
      <alignment horizontal="center" vertical="center"/>
      <protection locked="0"/>
    </xf>
    <xf numFmtId="0" fontId="26" fillId="5" borderId="99" xfId="0" applyNumberFormat="1" applyFont="1" applyFill="1" applyBorder="1" applyAlignment="1" applyProtection="1">
      <alignment horizontal="center" vertical="center"/>
      <protection locked="0"/>
    </xf>
    <xf numFmtId="0" fontId="26" fillId="5" borderId="73" xfId="0" applyNumberFormat="1" applyFont="1" applyFill="1" applyBorder="1" applyAlignment="1" applyProtection="1">
      <alignment horizontal="center" vertical="center"/>
      <protection locked="0"/>
    </xf>
    <xf numFmtId="0" fontId="26" fillId="5" borderId="96" xfId="0" applyNumberFormat="1" applyFont="1" applyFill="1" applyBorder="1" applyAlignment="1" applyProtection="1">
      <alignment horizontal="center" vertical="center"/>
      <protection locked="0"/>
    </xf>
    <xf numFmtId="2" fontId="26" fillId="5" borderId="75" xfId="0" applyNumberFormat="1" applyFont="1" applyFill="1" applyBorder="1" applyAlignment="1" applyProtection="1">
      <alignment horizontal="center" vertical="center"/>
      <protection locked="0"/>
    </xf>
    <xf numFmtId="166" fontId="26" fillId="5" borderId="73" xfId="0" applyNumberFormat="1" applyFont="1" applyFill="1" applyBorder="1" applyAlignment="1" applyProtection="1">
      <alignment horizontal="center" vertical="center"/>
      <protection locked="0"/>
    </xf>
    <xf numFmtId="169" fontId="29" fillId="6" borderId="100" xfId="0" applyNumberFormat="1" applyFont="1" applyFill="1" applyBorder="1" applyAlignment="1" applyProtection="1">
      <alignment horizontal="center" vertical="center"/>
    </xf>
    <xf numFmtId="169" fontId="29" fillId="6" borderId="101" xfId="0" applyNumberFormat="1" applyFont="1" applyFill="1" applyBorder="1" applyAlignment="1" applyProtection="1">
      <alignment horizontal="center" vertical="center"/>
    </xf>
    <xf numFmtId="0" fontId="26" fillId="5" borderId="73" xfId="0" applyNumberFormat="1" applyFont="1" applyFill="1" applyBorder="1" applyAlignment="1" applyProtection="1">
      <alignment horizontal="left" vertical="center" wrapText="1"/>
      <protection locked="0"/>
    </xf>
    <xf numFmtId="169" fontId="26" fillId="5" borderId="96" xfId="0" applyNumberFormat="1" applyFont="1" applyFill="1" applyBorder="1" applyAlignment="1" applyProtection="1">
      <alignment horizontal="center" vertical="center"/>
      <protection locked="0"/>
    </xf>
    <xf numFmtId="2" fontId="26" fillId="6" borderId="75" xfId="0" applyNumberFormat="1" applyFont="1" applyFill="1" applyBorder="1" applyAlignment="1" applyProtection="1">
      <alignment horizontal="center" vertical="center"/>
    </xf>
    <xf numFmtId="2" fontId="26" fillId="6" borderId="73" xfId="0" applyNumberFormat="1" applyFont="1" applyFill="1" applyBorder="1" applyAlignment="1" applyProtection="1">
      <alignment horizontal="center" vertical="center"/>
    </xf>
    <xf numFmtId="2" fontId="26" fillId="6" borderId="96" xfId="0" applyNumberFormat="1" applyFont="1" applyFill="1" applyBorder="1" applyAlignment="1" applyProtection="1">
      <alignment horizontal="center" vertical="center"/>
    </xf>
    <xf numFmtId="0" fontId="26" fillId="5" borderId="94" xfId="0" applyNumberFormat="1" applyFont="1" applyFill="1" applyBorder="1" applyAlignment="1" applyProtection="1">
      <alignment horizontal="center" vertical="center"/>
      <protection locked="0"/>
    </xf>
    <xf numFmtId="0" fontId="26" fillId="5" borderId="93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94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41" xfId="0" applyNumberFormat="1" applyFont="1" applyFill="1" applyBorder="1" applyAlignment="1" applyProtection="1">
      <alignment horizontal="center" vertical="center" wrapText="1"/>
      <protection locked="0"/>
    </xf>
    <xf numFmtId="2" fontId="26" fillId="5" borderId="98" xfId="0" applyNumberFormat="1" applyFont="1" applyFill="1" applyBorder="1" applyAlignment="1" applyProtection="1">
      <alignment horizontal="center" vertical="center"/>
      <protection locked="0"/>
    </xf>
    <xf numFmtId="2" fontId="26" fillId="6" borderId="41" xfId="0" applyNumberFormat="1" applyFont="1" applyFill="1" applyBorder="1" applyAlignment="1" applyProtection="1">
      <alignment horizontal="center" vertical="center"/>
    </xf>
    <xf numFmtId="2" fontId="26" fillId="6" borderId="93" xfId="0" applyNumberFormat="1" applyFont="1" applyFill="1" applyBorder="1" applyAlignment="1" applyProtection="1">
      <alignment horizontal="center" vertical="center"/>
    </xf>
    <xf numFmtId="2" fontId="26" fillId="6" borderId="102" xfId="0" applyNumberFormat="1" applyFont="1" applyFill="1" applyBorder="1" applyAlignment="1" applyProtection="1">
      <alignment horizontal="center" vertical="center"/>
    </xf>
    <xf numFmtId="2" fontId="26" fillId="6" borderId="103" xfId="0" applyNumberFormat="1" applyFont="1" applyFill="1" applyBorder="1" applyAlignment="1" applyProtection="1">
      <alignment horizontal="center" vertical="center"/>
    </xf>
    <xf numFmtId="2" fontId="26" fillId="6" borderId="74" xfId="0" applyNumberFormat="1" applyFont="1" applyFill="1" applyBorder="1" applyAlignment="1" applyProtection="1">
      <alignment horizontal="center" vertical="center"/>
    </xf>
    <xf numFmtId="2" fontId="26" fillId="6" borderId="104" xfId="0" applyNumberFormat="1" applyFont="1" applyFill="1" applyBorder="1" applyAlignment="1" applyProtection="1">
      <alignment horizontal="center" vertical="center"/>
    </xf>
    <xf numFmtId="2" fontId="26" fillId="6" borderId="105" xfId="0" applyNumberFormat="1" applyFont="1" applyFill="1" applyBorder="1" applyAlignment="1" applyProtection="1">
      <alignment horizontal="center" vertical="center"/>
    </xf>
    <xf numFmtId="2" fontId="26" fillId="6" borderId="106" xfId="0" applyNumberFormat="1" applyFont="1" applyFill="1" applyBorder="1" applyAlignment="1" applyProtection="1">
      <alignment horizontal="center" vertical="center"/>
    </xf>
    <xf numFmtId="2" fontId="26" fillId="6" borderId="94" xfId="0" applyNumberFormat="1" applyFont="1" applyFill="1" applyBorder="1" applyAlignment="1" applyProtection="1">
      <alignment horizontal="center" vertical="center"/>
    </xf>
    <xf numFmtId="2" fontId="26" fillId="6" borderId="97" xfId="0" applyNumberFormat="1" applyFont="1" applyFill="1" applyBorder="1" applyAlignment="1" applyProtection="1">
      <alignment horizontal="center" vertical="center"/>
    </xf>
    <xf numFmtId="2" fontId="26" fillId="6" borderId="107" xfId="0" applyNumberFormat="1" applyFont="1" applyFill="1" applyBorder="1" applyAlignment="1" applyProtection="1">
      <alignment horizontal="center" vertical="center"/>
    </xf>
    <xf numFmtId="2" fontId="29" fillId="6" borderId="101" xfId="0" applyNumberFormat="1" applyFont="1" applyFill="1" applyBorder="1" applyAlignment="1" applyProtection="1">
      <alignment horizontal="center" vertical="center"/>
    </xf>
    <xf numFmtId="2" fontId="29" fillId="6" borderId="100" xfId="0" applyNumberFormat="1" applyFont="1" applyFill="1" applyBorder="1" applyAlignment="1" applyProtection="1">
      <alignment horizontal="center" vertical="center"/>
    </xf>
    <xf numFmtId="2" fontId="29" fillId="6" borderId="108" xfId="0" applyNumberFormat="1" applyFont="1" applyFill="1" applyBorder="1" applyAlignment="1" applyProtection="1">
      <alignment horizontal="center" vertical="center"/>
    </xf>
    <xf numFmtId="2" fontId="26" fillId="5" borderId="99" xfId="0" applyNumberFormat="1" applyFont="1" applyFill="1" applyBorder="1" applyAlignment="1" applyProtection="1">
      <alignment horizontal="center" vertical="center"/>
      <protection locked="0"/>
    </xf>
    <xf numFmtId="10" fontId="26" fillId="5" borderId="93" xfId="8" applyNumberFormat="1" applyFont="1" applyFill="1" applyBorder="1" applyAlignment="1" applyProtection="1">
      <alignment horizontal="center" vertical="center" wrapText="1"/>
      <protection locked="0"/>
    </xf>
    <xf numFmtId="2" fontId="26" fillId="5" borderId="93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96" xfId="0" applyNumberFormat="1" applyFont="1" applyFill="1" applyBorder="1" applyAlignment="1" applyProtection="1">
      <alignment horizontal="center" vertical="center" wrapText="1"/>
      <protection locked="0"/>
    </xf>
    <xf numFmtId="10" fontId="26" fillId="5" borderId="96" xfId="0" applyNumberFormat="1" applyFont="1" applyFill="1" applyBorder="1" applyAlignment="1" applyProtection="1">
      <alignment horizontal="center" vertical="center" wrapText="1"/>
      <protection locked="0"/>
    </xf>
    <xf numFmtId="2" fontId="26" fillId="5" borderId="96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74" xfId="0" applyNumberFormat="1" applyFont="1" applyFill="1" applyBorder="1" applyAlignment="1" applyProtection="1">
      <alignment horizontal="center" vertical="center"/>
      <protection locked="0"/>
    </xf>
    <xf numFmtId="0" fontId="26" fillId="5" borderId="34" xfId="0" applyNumberFormat="1" applyFont="1" applyFill="1" applyBorder="1" applyAlignment="1" applyProtection="1">
      <alignment horizontal="center" vertical="center"/>
      <protection locked="0"/>
    </xf>
    <xf numFmtId="0" fontId="26" fillId="5" borderId="104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107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74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104" xfId="0" applyNumberFormat="1" applyFont="1" applyFill="1" applyBorder="1" applyAlignment="1" applyProtection="1">
      <alignment horizontal="center" vertical="center" wrapText="1"/>
      <protection locked="0"/>
    </xf>
    <xf numFmtId="2" fontId="26" fillId="5" borderId="109" xfId="0" applyNumberFormat="1" applyFont="1" applyFill="1" applyBorder="1" applyAlignment="1" applyProtection="1">
      <alignment horizontal="center" vertical="center"/>
      <protection locked="0"/>
    </xf>
    <xf numFmtId="2" fontId="26" fillId="5" borderId="104" xfId="0" applyNumberFormat="1" applyFont="1" applyFill="1" applyBorder="1" applyAlignment="1" applyProtection="1">
      <alignment horizontal="center" vertical="center" wrapText="1"/>
      <protection locked="0"/>
    </xf>
    <xf numFmtId="2" fontId="26" fillId="5" borderId="94" xfId="0" applyNumberFormat="1" applyFont="1" applyFill="1" applyBorder="1" applyAlignment="1" applyProtection="1">
      <alignment horizontal="center" vertical="center" wrapText="1"/>
      <protection locked="0"/>
    </xf>
    <xf numFmtId="2" fontId="26" fillId="5" borderId="97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73" xfId="0" applyNumberFormat="1" applyFont="1" applyFill="1" applyBorder="1" applyAlignment="1" applyProtection="1">
      <alignment horizontal="center" vertical="center"/>
      <protection locked="0"/>
    </xf>
    <xf numFmtId="0" fontId="26" fillId="5" borderId="97" xfId="0" applyNumberFormat="1" applyFont="1" applyFill="1" applyBorder="1" applyAlignment="1" applyProtection="1">
      <alignment horizontal="center" vertical="center"/>
      <protection locked="0"/>
    </xf>
    <xf numFmtId="49" fontId="26" fillId="5" borderId="74" xfId="0" applyNumberFormat="1" applyFont="1" applyFill="1" applyBorder="1" applyAlignment="1" applyProtection="1">
      <alignment horizontal="center" vertical="center"/>
      <protection locked="0"/>
    </xf>
    <xf numFmtId="2" fontId="26" fillId="5" borderId="104" xfId="0" applyNumberFormat="1" applyFont="1" applyFill="1" applyBorder="1" applyAlignment="1" applyProtection="1">
      <alignment horizontal="center" vertical="center"/>
      <protection locked="0"/>
    </xf>
    <xf numFmtId="0" fontId="26" fillId="5" borderId="107" xfId="0" applyNumberFormat="1" applyFont="1" applyFill="1" applyBorder="1" applyAlignment="1" applyProtection="1">
      <alignment horizontal="center" vertical="center"/>
      <protection locked="0"/>
    </xf>
    <xf numFmtId="166" fontId="26" fillId="5" borderId="41" xfId="0" applyNumberFormat="1" applyFont="1" applyFill="1" applyBorder="1" applyAlignment="1" applyProtection="1">
      <alignment horizontal="center" vertical="center"/>
      <protection locked="0"/>
    </xf>
    <xf numFmtId="166" fontId="26" fillId="5" borderId="74" xfId="0" applyNumberFormat="1" applyFont="1" applyFill="1" applyBorder="1" applyAlignment="1" applyProtection="1">
      <alignment horizontal="center" vertical="center"/>
      <protection locked="0"/>
    </xf>
    <xf numFmtId="3" fontId="29" fillId="6" borderId="100" xfId="0" applyNumberFormat="1" applyFont="1" applyFill="1" applyBorder="1" applyAlignment="1" applyProtection="1">
      <alignment horizontal="center" vertical="center"/>
    </xf>
    <xf numFmtId="4" fontId="29" fillId="6" borderId="101" xfId="0" applyNumberFormat="1" applyFont="1" applyFill="1" applyBorder="1" applyAlignment="1" applyProtection="1">
      <alignment horizontal="center" vertical="center"/>
    </xf>
    <xf numFmtId="3" fontId="26" fillId="6" borderId="95" xfId="0" applyNumberFormat="1" applyFont="1" applyFill="1" applyBorder="1" applyAlignment="1" applyProtection="1">
      <alignment horizontal="center" vertical="center"/>
    </xf>
    <xf numFmtId="3" fontId="26" fillId="6" borderId="93" xfId="0" applyNumberFormat="1" applyFont="1" applyFill="1" applyBorder="1" applyAlignment="1" applyProtection="1">
      <alignment horizontal="center" vertical="center"/>
    </xf>
    <xf numFmtId="3" fontId="26" fillId="6" borderId="96" xfId="0" applyNumberFormat="1" applyFont="1" applyFill="1" applyBorder="1" applyAlignment="1" applyProtection="1">
      <alignment horizontal="center" vertical="center"/>
    </xf>
    <xf numFmtId="3" fontId="26" fillId="6" borderId="104" xfId="0" applyNumberFormat="1" applyFont="1" applyFill="1" applyBorder="1" applyAlignment="1" applyProtection="1">
      <alignment horizontal="center" vertical="center"/>
    </xf>
    <xf numFmtId="0" fontId="26" fillId="5" borderId="55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95" xfId="0" applyNumberFormat="1" applyFont="1" applyFill="1" applyBorder="1" applyAlignment="1" applyProtection="1">
      <alignment horizontal="center" vertical="center" wrapText="1"/>
      <protection locked="0"/>
    </xf>
    <xf numFmtId="3" fontId="26" fillId="5" borderId="93" xfId="0" applyNumberFormat="1" applyFont="1" applyFill="1" applyBorder="1" applyAlignment="1" applyProtection="1">
      <alignment horizontal="center" vertical="center"/>
      <protection locked="0"/>
    </xf>
    <xf numFmtId="3" fontId="26" fillId="5" borderId="94" xfId="0" applyNumberFormat="1" applyFont="1" applyFill="1" applyBorder="1" applyAlignment="1" applyProtection="1">
      <alignment horizontal="center" vertical="center"/>
      <protection locked="0"/>
    </xf>
    <xf numFmtId="0" fontId="26" fillId="5" borderId="95" xfId="0" applyNumberFormat="1" applyFont="1" applyFill="1" applyBorder="1" applyAlignment="1" applyProtection="1">
      <alignment horizontal="center" vertical="center"/>
      <protection locked="0"/>
    </xf>
    <xf numFmtId="3" fontId="26" fillId="5" borderId="56" xfId="0" applyNumberFormat="1" applyFont="1" applyFill="1" applyBorder="1" applyAlignment="1" applyProtection="1">
      <alignment horizontal="center" vertical="center"/>
      <protection locked="0"/>
    </xf>
    <xf numFmtId="0" fontId="26" fillId="5" borderId="109" xfId="0" applyNumberFormat="1" applyFont="1" applyFill="1" applyBorder="1" applyAlignment="1" applyProtection="1">
      <alignment horizontal="center" vertical="center"/>
      <protection locked="0"/>
    </xf>
    <xf numFmtId="49" fontId="26" fillId="5" borderId="104" xfId="0" applyNumberFormat="1" applyFont="1" applyFill="1" applyBorder="1" applyAlignment="1" applyProtection="1">
      <alignment horizontal="center" vertical="center"/>
      <protection locked="0"/>
    </xf>
    <xf numFmtId="0" fontId="26" fillId="5" borderId="104" xfId="0" applyNumberFormat="1" applyFont="1" applyFill="1" applyBorder="1" applyAlignment="1" applyProtection="1">
      <alignment horizontal="center" vertical="center"/>
      <protection locked="0"/>
    </xf>
    <xf numFmtId="4" fontId="26" fillId="5" borderId="75" xfId="0" applyNumberFormat="1" applyFont="1" applyFill="1" applyBorder="1" applyAlignment="1" applyProtection="1">
      <alignment horizontal="center" vertical="center"/>
      <protection locked="0"/>
    </xf>
    <xf numFmtId="4" fontId="26" fillId="5" borderId="106" xfId="0" applyNumberFormat="1" applyFont="1" applyFill="1" applyBorder="1" applyAlignment="1" applyProtection="1">
      <alignment horizontal="center" vertical="center"/>
      <protection locked="0"/>
    </xf>
    <xf numFmtId="14" fontId="6" fillId="5" borderId="64" xfId="0" applyNumberFormat="1" applyFont="1" applyFill="1" applyBorder="1" applyAlignment="1" applyProtection="1">
      <alignment horizontal="center" vertical="center"/>
    </xf>
    <xf numFmtId="2" fontId="21" fillId="6" borderId="91" xfId="0" applyNumberFormat="1" applyFont="1" applyFill="1" applyBorder="1" applyAlignment="1">
      <alignment horizontal="center"/>
    </xf>
    <xf numFmtId="2" fontId="21" fillId="6" borderId="23" xfId="0" applyNumberFormat="1" applyFont="1" applyFill="1" applyBorder="1" applyAlignment="1">
      <alignment horizontal="center"/>
    </xf>
    <xf numFmtId="2" fontId="21" fillId="6" borderId="89" xfId="0" applyNumberFormat="1" applyFont="1" applyFill="1" applyBorder="1" applyAlignment="1">
      <alignment horizontal="center"/>
    </xf>
    <xf numFmtId="0" fontId="21" fillId="6" borderId="111" xfId="0" applyNumberFormat="1" applyFont="1" applyFill="1" applyBorder="1" applyAlignment="1">
      <alignment horizontal="left" wrapText="1"/>
    </xf>
    <xf numFmtId="0" fontId="21" fillId="6" borderId="22" xfId="0" applyNumberFormat="1" applyFont="1" applyFill="1" applyBorder="1" applyAlignment="1">
      <alignment horizontal="left" wrapText="1"/>
    </xf>
    <xf numFmtId="2" fontId="21" fillId="6" borderId="91" xfId="0" applyNumberFormat="1" applyFont="1" applyFill="1" applyBorder="1"/>
    <xf numFmtId="2" fontId="21" fillId="6" borderId="23" xfId="0" applyNumberFormat="1" applyFont="1" applyFill="1" applyBorder="1"/>
    <xf numFmtId="2" fontId="21" fillId="6" borderId="89" xfId="0" applyNumberFormat="1" applyFont="1" applyFill="1" applyBorder="1"/>
    <xf numFmtId="0" fontId="21" fillId="6" borderId="91" xfId="0" applyFont="1" applyFill="1" applyBorder="1"/>
    <xf numFmtId="0" fontId="21" fillId="6" borderId="23" xfId="0" applyFont="1" applyFill="1" applyBorder="1"/>
    <xf numFmtId="0" fontId="21" fillId="6" borderId="89" xfId="0" applyFont="1" applyFill="1" applyBorder="1"/>
    <xf numFmtId="165" fontId="21" fillId="5" borderId="91" xfId="0" applyNumberFormat="1" applyFont="1" applyFill="1" applyBorder="1"/>
    <xf numFmtId="165" fontId="21" fillId="5" borderId="23" xfId="0" applyNumberFormat="1" applyFont="1" applyFill="1" applyBorder="1"/>
    <xf numFmtId="165" fontId="21" fillId="5" borderId="89" xfId="0" applyNumberFormat="1" applyFont="1" applyFill="1" applyBorder="1"/>
    <xf numFmtId="0" fontId="21" fillId="5" borderId="91" xfId="0" applyFont="1" applyFill="1" applyBorder="1"/>
    <xf numFmtId="2" fontId="21" fillId="5" borderId="91" xfId="0" applyNumberFormat="1" applyFont="1" applyFill="1" applyBorder="1"/>
    <xf numFmtId="0" fontId="21" fillId="5" borderId="23" xfId="0" applyFont="1" applyFill="1" applyBorder="1"/>
    <xf numFmtId="2" fontId="21" fillId="5" borderId="23" xfId="0" applyNumberFormat="1" applyFont="1" applyFill="1" applyBorder="1"/>
    <xf numFmtId="0" fontId="21" fillId="5" borderId="89" xfId="0" applyFont="1" applyFill="1" applyBorder="1"/>
    <xf numFmtId="2" fontId="21" fillId="5" borderId="89" xfId="0" applyNumberFormat="1" applyFont="1" applyFill="1" applyBorder="1"/>
    <xf numFmtId="9" fontId="21" fillId="5" borderId="91" xfId="0" applyNumberFormat="1" applyFont="1" applyFill="1" applyBorder="1"/>
    <xf numFmtId="9" fontId="21" fillId="5" borderId="23" xfId="0" applyNumberFormat="1" applyFont="1" applyFill="1" applyBorder="1"/>
    <xf numFmtId="9" fontId="21" fillId="5" borderId="89" xfId="0" applyNumberFormat="1" applyFont="1" applyFill="1" applyBorder="1"/>
    <xf numFmtId="165" fontId="21" fillId="5" borderId="91" xfId="0" applyNumberFormat="1" applyFont="1" applyFill="1" applyBorder="1" applyAlignment="1">
      <alignment horizontal="center"/>
    </xf>
    <xf numFmtId="9" fontId="21" fillId="5" borderId="91" xfId="0" applyNumberFormat="1" applyFont="1" applyFill="1" applyBorder="1" applyAlignment="1">
      <alignment horizontal="center"/>
    </xf>
    <xf numFmtId="165" fontId="21" fillId="5" borderId="23" xfId="0" applyNumberFormat="1" applyFont="1" applyFill="1" applyBorder="1" applyAlignment="1">
      <alignment horizontal="center"/>
    </xf>
    <xf numFmtId="9" fontId="21" fillId="5" borderId="23" xfId="0" applyNumberFormat="1" applyFont="1" applyFill="1" applyBorder="1" applyAlignment="1">
      <alignment horizontal="center"/>
    </xf>
    <xf numFmtId="165" fontId="21" fillId="5" borderId="89" xfId="0" applyNumberFormat="1" applyFont="1" applyFill="1" applyBorder="1" applyAlignment="1">
      <alignment horizontal="center"/>
    </xf>
    <xf numFmtId="9" fontId="21" fillId="5" borderId="89" xfId="0" applyNumberFormat="1" applyFont="1" applyFill="1" applyBorder="1" applyAlignment="1">
      <alignment horizontal="center"/>
    </xf>
    <xf numFmtId="0" fontId="21" fillId="6" borderId="112" xfId="0" applyNumberFormat="1" applyFont="1" applyFill="1" applyBorder="1" applyAlignment="1">
      <alignment horizontal="left" wrapText="1"/>
    </xf>
    <xf numFmtId="2" fontId="26" fillId="5" borderId="114" xfId="0" applyNumberFormat="1" applyFont="1" applyFill="1" applyBorder="1" applyAlignment="1" applyProtection="1">
      <alignment horizontal="center" vertical="center"/>
      <protection locked="0"/>
    </xf>
    <xf numFmtId="49" fontId="26" fillId="5" borderId="74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109" xfId="0" applyNumberFormat="1" applyFont="1" applyFill="1" applyBorder="1" applyAlignment="1" applyProtection="1">
      <alignment horizontal="center" vertical="center"/>
      <protection locked="0"/>
    </xf>
    <xf numFmtId="166" fontId="26" fillId="5" borderId="107" xfId="0" applyNumberFormat="1" applyFont="1" applyFill="1" applyBorder="1" applyAlignment="1" applyProtection="1">
      <alignment horizontal="center" vertical="center"/>
      <protection locked="0"/>
    </xf>
    <xf numFmtId="2" fontId="26" fillId="5" borderId="106" xfId="0" applyNumberFormat="1" applyFont="1" applyFill="1" applyBorder="1" applyAlignment="1" applyProtection="1">
      <alignment horizontal="center" vertical="center"/>
      <protection locked="0"/>
    </xf>
    <xf numFmtId="0" fontId="26" fillId="5" borderId="113" xfId="0" applyNumberFormat="1" applyFont="1" applyFill="1" applyBorder="1" applyAlignment="1" applyProtection="1">
      <alignment horizontal="center" vertical="center" wrapText="1"/>
      <protection locked="0"/>
    </xf>
    <xf numFmtId="165" fontId="26" fillId="5" borderId="114" xfId="0" applyNumberFormat="1" applyFont="1" applyFill="1" applyBorder="1" applyAlignment="1" applyProtection="1">
      <alignment horizontal="center" vertical="center"/>
      <protection locked="0"/>
    </xf>
    <xf numFmtId="0" fontId="26" fillId="5" borderId="74" xfId="0" applyNumberFormat="1" applyFont="1" applyFill="1" applyBorder="1" applyAlignment="1" applyProtection="1">
      <alignment horizontal="left" vertical="center" wrapText="1"/>
      <protection locked="0"/>
    </xf>
    <xf numFmtId="169" fontId="26" fillId="5" borderId="104" xfId="0" applyNumberFormat="1" applyFont="1" applyFill="1" applyBorder="1" applyAlignment="1" applyProtection="1">
      <alignment horizontal="center" vertical="center"/>
      <protection locked="0"/>
    </xf>
    <xf numFmtId="0" fontId="40" fillId="2" borderId="0" xfId="0" applyFont="1" applyFill="1" applyProtection="1"/>
    <xf numFmtId="0" fontId="40" fillId="2" borderId="0" xfId="0" applyFont="1" applyFill="1" applyBorder="1" applyProtection="1"/>
    <xf numFmtId="0" fontId="40" fillId="2" borderId="4" xfId="0" applyFont="1" applyFill="1" applyBorder="1" applyProtection="1"/>
    <xf numFmtId="0" fontId="41" fillId="2" borderId="0" xfId="0" applyFont="1" applyFill="1" applyAlignment="1" applyProtection="1">
      <alignment textRotation="90"/>
    </xf>
    <xf numFmtId="0" fontId="40" fillId="2" borderId="0" xfId="0" applyFont="1" applyFill="1" applyAlignment="1" applyProtection="1">
      <alignment textRotation="90"/>
    </xf>
    <xf numFmtId="0" fontId="40" fillId="2" borderId="0" xfId="0" applyFont="1" applyFill="1" applyAlignment="1" applyProtection="1">
      <alignment vertical="center" textRotation="90"/>
    </xf>
    <xf numFmtId="2" fontId="21" fillId="0" borderId="0" xfId="0" applyNumberFormat="1" applyFont="1" applyProtection="1"/>
    <xf numFmtId="0" fontId="35" fillId="0" borderId="0" xfId="0" applyFont="1" applyProtection="1"/>
    <xf numFmtId="0" fontId="40" fillId="0" borderId="0" xfId="0" applyFont="1" applyFill="1" applyProtection="1"/>
    <xf numFmtId="0" fontId="40" fillId="0" borderId="0" xfId="0" applyFont="1" applyAlignment="1" applyProtection="1">
      <alignment wrapText="1"/>
    </xf>
    <xf numFmtId="0" fontId="21" fillId="0" borderId="116" xfId="0" pivotButton="1" applyFont="1" applyBorder="1"/>
    <xf numFmtId="0" fontId="21" fillId="0" borderId="117" xfId="0" applyFont="1" applyBorder="1"/>
    <xf numFmtId="169" fontId="29" fillId="6" borderId="118" xfId="0" applyNumberFormat="1" applyFont="1" applyFill="1" applyBorder="1" applyAlignment="1" applyProtection="1">
      <alignment horizontal="center" vertical="center"/>
    </xf>
    <xf numFmtId="169" fontId="29" fillId="6" borderId="108" xfId="0" applyNumberFormat="1" applyFont="1" applyFill="1" applyBorder="1" applyAlignment="1" applyProtection="1">
      <alignment horizontal="center" vertical="center"/>
    </xf>
    <xf numFmtId="169" fontId="29" fillId="6" borderId="81" xfId="0" applyNumberFormat="1" applyFont="1" applyFill="1" applyBorder="1" applyAlignment="1" applyProtection="1">
      <alignment horizontal="center" vertical="center"/>
    </xf>
    <xf numFmtId="169" fontId="29" fillId="6" borderId="82" xfId="0" applyNumberFormat="1" applyFont="1" applyFill="1" applyBorder="1" applyAlignment="1" applyProtection="1">
      <alignment horizontal="center" vertical="center"/>
    </xf>
    <xf numFmtId="2" fontId="29" fillId="6" borderId="81" xfId="0" applyNumberFormat="1" applyFont="1" applyFill="1" applyBorder="1" applyAlignment="1" applyProtection="1">
      <alignment horizontal="center" vertical="center"/>
    </xf>
    <xf numFmtId="2" fontId="29" fillId="6" borderId="82" xfId="0" applyNumberFormat="1" applyFont="1" applyFill="1" applyBorder="1" applyAlignment="1" applyProtection="1">
      <alignment horizontal="center" vertical="center"/>
    </xf>
    <xf numFmtId="2" fontId="29" fillId="6" borderId="118" xfId="0" applyNumberFormat="1" applyFont="1" applyFill="1" applyBorder="1" applyAlignment="1" applyProtection="1">
      <alignment horizontal="center" vertical="center"/>
    </xf>
    <xf numFmtId="3" fontId="29" fillId="6" borderId="108" xfId="0" applyNumberFormat="1" applyFont="1" applyFill="1" applyBorder="1" applyAlignment="1" applyProtection="1">
      <alignment horizontal="center" vertical="center"/>
    </xf>
    <xf numFmtId="4" fontId="29" fillId="6" borderId="81" xfId="0" applyNumberFormat="1" applyFont="1" applyFill="1" applyBorder="1" applyAlignment="1" applyProtection="1">
      <alignment horizontal="center" vertical="center"/>
    </xf>
    <xf numFmtId="3" fontId="29" fillId="6" borderId="118" xfId="0" applyNumberFormat="1" applyFont="1" applyFill="1" applyBorder="1" applyAlignment="1" applyProtection="1">
      <alignment horizontal="center" vertical="center"/>
    </xf>
    <xf numFmtId="4" fontId="29" fillId="6" borderId="82" xfId="0" applyNumberFormat="1" applyFont="1" applyFill="1" applyBorder="1" applyAlignment="1" applyProtection="1">
      <alignment horizontal="center" vertical="center"/>
    </xf>
    <xf numFmtId="0" fontId="39" fillId="7" borderId="23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 wrapText="1"/>
    </xf>
    <xf numFmtId="0" fontId="43" fillId="0" borderId="0" xfId="0" applyFont="1" applyFill="1"/>
    <xf numFmtId="0" fontId="43" fillId="0" borderId="0" xfId="0" applyFont="1"/>
    <xf numFmtId="0" fontId="43" fillId="7" borderId="23" xfId="0" applyFont="1" applyFill="1" applyBorder="1" applyAlignment="1">
      <alignment vertical="top"/>
    </xf>
    <xf numFmtId="0" fontId="43" fillId="7" borderId="23" xfId="0" applyFont="1" applyFill="1" applyBorder="1" applyAlignment="1">
      <alignment vertical="top" wrapText="1"/>
    </xf>
    <xf numFmtId="0" fontId="43" fillId="0" borderId="0" xfId="0" applyFont="1" applyAlignment="1">
      <alignment vertical="top"/>
    </xf>
    <xf numFmtId="0" fontId="39" fillId="7" borderId="23" xfId="0" applyFont="1" applyFill="1" applyBorder="1"/>
    <xf numFmtId="0" fontId="43" fillId="0" borderId="23" xfId="0" applyFont="1" applyBorder="1"/>
    <xf numFmtId="0" fontId="43" fillId="0" borderId="0" xfId="0" applyFont="1" applyAlignment="1">
      <alignment wrapText="1"/>
    </xf>
    <xf numFmtId="0" fontId="43" fillId="0" borderId="0" xfId="0" applyFont="1" applyAlignment="1">
      <alignment horizontal="center" vertical="center"/>
    </xf>
    <xf numFmtId="0" fontId="43" fillId="0" borderId="23" xfId="0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/>
    </xf>
    <xf numFmtId="0" fontId="43" fillId="7" borderId="23" xfId="0" applyFont="1" applyFill="1" applyBorder="1"/>
    <xf numFmtId="0" fontId="21" fillId="2" borderId="19" xfId="0" applyFont="1" applyFill="1" applyBorder="1" applyProtection="1">
      <protection locked="0"/>
    </xf>
    <xf numFmtId="0" fontId="26" fillId="5" borderId="115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1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 vertical="center"/>
    </xf>
    <xf numFmtId="2" fontId="29" fillId="0" borderId="4" xfId="0" applyNumberFormat="1" applyFont="1" applyFill="1" applyBorder="1" applyAlignment="1" applyProtection="1">
      <alignment horizontal="center" vertical="center"/>
    </xf>
    <xf numFmtId="2" fontId="29" fillId="0" borderId="119" xfId="0" applyNumberFormat="1" applyFont="1" applyFill="1" applyBorder="1" applyAlignment="1" applyProtection="1">
      <alignment horizontal="center" vertical="center"/>
    </xf>
    <xf numFmtId="2" fontId="29" fillId="0" borderId="0" xfId="0" applyNumberFormat="1" applyFont="1" applyFill="1" applyBorder="1" applyAlignment="1" applyProtection="1">
      <alignment horizontal="center" vertical="center"/>
    </xf>
    <xf numFmtId="0" fontId="29" fillId="0" borderId="120" xfId="0" applyFont="1" applyFill="1" applyBorder="1" applyAlignment="1" applyProtection="1">
      <alignment horizontal="center" vertical="center"/>
    </xf>
    <xf numFmtId="2" fontId="29" fillId="0" borderId="120" xfId="0" applyNumberFormat="1" applyFont="1" applyFill="1" applyBorder="1" applyAlignment="1" applyProtection="1">
      <alignment horizontal="center" vertical="center"/>
    </xf>
    <xf numFmtId="0" fontId="29" fillId="0" borderId="4" xfId="0" applyFont="1" applyFill="1" applyBorder="1" applyAlignment="1" applyProtection="1">
      <alignment horizontal="center" vertical="center"/>
    </xf>
    <xf numFmtId="0" fontId="29" fillId="0" borderId="119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29" fillId="0" borderId="121" xfId="0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 applyProtection="1">
      <alignment horizontal="center" vertical="center" wrapText="1"/>
    </xf>
    <xf numFmtId="0" fontId="29" fillId="0" borderId="8" xfId="0" applyFont="1" applyFill="1" applyBorder="1" applyAlignment="1" applyProtection="1">
      <alignment horizontal="center" vertical="center" wrapText="1"/>
    </xf>
    <xf numFmtId="0" fontId="29" fillId="0" borderId="7" xfId="0" applyFont="1" applyFill="1" applyBorder="1" applyAlignment="1" applyProtection="1">
      <alignment horizontal="center" vertical="center" wrapText="1"/>
    </xf>
    <xf numFmtId="2" fontId="29" fillId="0" borderId="121" xfId="0" applyNumberFormat="1" applyFont="1" applyFill="1" applyBorder="1" applyAlignment="1" applyProtection="1">
      <alignment horizontal="center" vertical="center"/>
    </xf>
    <xf numFmtId="1" fontId="29" fillId="5" borderId="25" xfId="0" applyNumberFormat="1" applyFont="1" applyFill="1" applyBorder="1" applyAlignment="1" applyProtection="1">
      <alignment horizontal="center" vertical="center"/>
      <protection locked="0"/>
    </xf>
    <xf numFmtId="1" fontId="29" fillId="5" borderId="122" xfId="0" applyNumberFormat="1" applyFont="1" applyFill="1" applyBorder="1" applyAlignment="1" applyProtection="1">
      <alignment horizontal="center" vertical="center"/>
      <protection locked="0"/>
    </xf>
    <xf numFmtId="3" fontId="29" fillId="5" borderId="25" xfId="0" applyNumberFormat="1" applyFont="1" applyFill="1" applyBorder="1" applyAlignment="1" applyProtection="1">
      <alignment horizontal="center" vertical="center"/>
      <protection locked="0"/>
    </xf>
    <xf numFmtId="3" fontId="29" fillId="5" borderId="122" xfId="0" applyNumberFormat="1" applyFont="1" applyFill="1" applyBorder="1" applyAlignment="1" applyProtection="1">
      <alignment horizontal="center" vertical="center"/>
      <protection locked="0"/>
    </xf>
    <xf numFmtId="0" fontId="21" fillId="2" borderId="7" xfId="0" applyFont="1" applyFill="1" applyBorder="1" applyProtection="1"/>
    <xf numFmtId="0" fontId="21" fillId="2" borderId="3" xfId="0" applyFont="1" applyFill="1" applyBorder="1" applyProtection="1"/>
    <xf numFmtId="0" fontId="29" fillId="2" borderId="29" xfId="0" applyFont="1" applyFill="1" applyBorder="1" applyAlignment="1" applyProtection="1">
      <alignment horizontal="left" vertical="center"/>
    </xf>
    <xf numFmtId="165" fontId="44" fillId="5" borderId="96" xfId="0" applyNumberFormat="1" applyFont="1" applyFill="1" applyBorder="1" applyAlignment="1" applyProtection="1">
      <alignment horizontal="center" vertical="center"/>
      <protection locked="0"/>
    </xf>
    <xf numFmtId="165" fontId="44" fillId="5" borderId="98" xfId="0" applyNumberFormat="1" applyFont="1" applyFill="1" applyBorder="1" applyAlignment="1" applyProtection="1">
      <alignment horizontal="center" vertical="center"/>
      <protection locked="0"/>
    </xf>
    <xf numFmtId="165" fontId="44" fillId="5" borderId="10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/>
    <xf numFmtId="172" fontId="26" fillId="5" borderId="75" xfId="0" applyNumberFormat="1" applyFont="1" applyFill="1" applyBorder="1" applyAlignment="1" applyProtection="1">
      <alignment horizontal="center" vertical="center"/>
      <protection locked="0"/>
    </xf>
    <xf numFmtId="0" fontId="21" fillId="0" borderId="123" xfId="0" applyFont="1" applyBorder="1"/>
    <xf numFmtId="2" fontId="21" fillId="0" borderId="91" xfId="0" applyNumberFormat="1" applyFont="1" applyFill="1" applyBorder="1"/>
    <xf numFmtId="0" fontId="45" fillId="0" borderId="0" xfId="0" applyFont="1"/>
    <xf numFmtId="0" fontId="13" fillId="0" borderId="0" xfId="0" applyFont="1"/>
    <xf numFmtId="0" fontId="43" fillId="0" borderId="23" xfId="0" applyFont="1" applyBorder="1" applyAlignment="1">
      <alignment vertical="top"/>
    </xf>
    <xf numFmtId="0" fontId="43" fillId="0" borderId="0" xfId="0" applyFont="1" applyFill="1" applyAlignment="1">
      <alignment horizontal="center" vertical="center"/>
    </xf>
    <xf numFmtId="0" fontId="43" fillId="9" borderId="23" xfId="0" applyFont="1" applyFill="1" applyBorder="1" applyAlignment="1">
      <alignment horizontal="center" vertical="center" wrapText="1"/>
    </xf>
    <xf numFmtId="0" fontId="43" fillId="9" borderId="23" xfId="0" applyFont="1" applyFill="1" applyBorder="1" applyAlignment="1">
      <alignment horizontal="center" vertical="center"/>
    </xf>
    <xf numFmtId="0" fontId="9" fillId="0" borderId="0" xfId="9" applyFont="1" applyFill="1" applyBorder="1"/>
    <xf numFmtId="168" fontId="9" fillId="0" borderId="68" xfId="10" applyNumberFormat="1" applyFont="1" applyFill="1" applyBorder="1"/>
    <xf numFmtId="0" fontId="0" fillId="0" borderId="92" xfId="0" applyBorder="1"/>
    <xf numFmtId="168" fontId="9" fillId="0" borderId="69" xfId="10" applyNumberFormat="1" applyFont="1" applyFill="1" applyBorder="1"/>
    <xf numFmtId="0" fontId="0" fillId="0" borderId="124" xfId="0" applyFill="1" applyBorder="1"/>
    <xf numFmtId="0" fontId="9" fillId="0" borderId="124" xfId="11" applyFont="1" applyFill="1" applyBorder="1"/>
    <xf numFmtId="0" fontId="13" fillId="0" borderId="69" xfId="0" applyFont="1" applyBorder="1" applyAlignment="1">
      <alignment wrapText="1"/>
    </xf>
    <xf numFmtId="168" fontId="9" fillId="0" borderId="67" xfId="10" applyNumberFormat="1" applyFont="1" applyFill="1" applyBorder="1"/>
    <xf numFmtId="0" fontId="0" fillId="0" borderId="125" xfId="0" applyFill="1" applyBorder="1"/>
    <xf numFmtId="0" fontId="9" fillId="0" borderId="68" xfId="10" applyFill="1" applyBorder="1"/>
    <xf numFmtId="0" fontId="9" fillId="0" borderId="92" xfId="9" applyFont="1" applyFill="1" applyBorder="1"/>
    <xf numFmtId="0" fontId="9" fillId="0" borderId="69" xfId="10" applyFill="1" applyBorder="1"/>
    <xf numFmtId="0" fontId="9" fillId="0" borderId="124" xfId="9" applyFont="1" applyFill="1" applyBorder="1"/>
    <xf numFmtId="0" fontId="9" fillId="0" borderId="69" xfId="10" applyFont="1" applyFill="1" applyBorder="1"/>
    <xf numFmtId="0" fontId="9" fillId="0" borderId="69" xfId="14" applyFont="1" applyFill="1" applyBorder="1" applyAlignment="1">
      <alignment horizontal="left" vertical="top"/>
    </xf>
    <xf numFmtId="0" fontId="9" fillId="0" borderId="124" xfId="14" applyFont="1" applyFill="1" applyBorder="1" applyAlignment="1">
      <alignment horizontal="left" vertical="top"/>
    </xf>
    <xf numFmtId="0" fontId="9" fillId="0" borderId="67" xfId="10" applyFill="1" applyBorder="1"/>
    <xf numFmtId="0" fontId="9" fillId="0" borderId="125" xfId="9" applyFont="1" applyFill="1" applyBorder="1"/>
    <xf numFmtId="0" fontId="39" fillId="10" borderId="23" xfId="0" applyFont="1" applyFill="1" applyBorder="1" applyAlignment="1">
      <alignment wrapText="1"/>
    </xf>
    <xf numFmtId="0" fontId="43" fillId="11" borderId="23" xfId="0" applyFont="1" applyFill="1" applyBorder="1" applyAlignment="1">
      <alignment vertical="top"/>
    </xf>
    <xf numFmtId="0" fontId="39" fillId="11" borderId="23" xfId="0" applyFont="1" applyFill="1" applyBorder="1" applyAlignment="1">
      <alignment horizontal="left"/>
    </xf>
    <xf numFmtId="0" fontId="39" fillId="11" borderId="23" xfId="0" applyFont="1" applyFill="1" applyBorder="1"/>
    <xf numFmtId="0" fontId="39" fillId="11" borderId="23" xfId="0" applyFont="1" applyFill="1" applyBorder="1" applyAlignment="1">
      <alignment wrapText="1"/>
    </xf>
    <xf numFmtId="0" fontId="39" fillId="11" borderId="23" xfId="0" applyFont="1" applyFill="1" applyBorder="1" applyAlignment="1">
      <alignment horizontal="left" vertical="top"/>
    </xf>
    <xf numFmtId="0" fontId="46" fillId="11" borderId="23" xfId="0" applyFont="1" applyFill="1" applyBorder="1" applyAlignment="1">
      <alignment vertical="top"/>
    </xf>
    <xf numFmtId="0" fontId="47" fillId="11" borderId="23" xfId="0" applyFont="1" applyFill="1" applyBorder="1" applyAlignment="1">
      <alignment horizontal="left"/>
    </xf>
    <xf numFmtId="0" fontId="39" fillId="12" borderId="23" xfId="0" applyFont="1" applyFill="1" applyBorder="1" applyAlignment="1">
      <alignment wrapText="1"/>
    </xf>
    <xf numFmtId="0" fontId="39" fillId="10" borderId="23" xfId="0" applyFont="1" applyFill="1" applyBorder="1" applyAlignment="1">
      <alignment horizontal="center" vertical="center"/>
    </xf>
    <xf numFmtId="0" fontId="43" fillId="11" borderId="23" xfId="0" applyFont="1" applyFill="1" applyBorder="1"/>
    <xf numFmtId="0" fontId="43" fillId="11" borderId="23" xfId="0" applyFont="1" applyFill="1" applyBorder="1" applyAlignment="1">
      <alignment horizontal="center" vertical="center"/>
    </xf>
    <xf numFmtId="0" fontId="39" fillId="11" borderId="23" xfId="0" applyFont="1" applyFill="1" applyBorder="1" applyAlignment="1">
      <alignment horizontal="center" vertical="center"/>
    </xf>
    <xf numFmtId="0" fontId="39" fillId="11" borderId="69" xfId="0" applyFont="1" applyFill="1" applyBorder="1" applyAlignment="1">
      <alignment horizontal="left"/>
    </xf>
    <xf numFmtId="0" fontId="43" fillId="9" borderId="0" xfId="0" applyFont="1" applyFill="1" applyAlignment="1">
      <alignment horizontal="center" vertical="center"/>
    </xf>
    <xf numFmtId="0" fontId="21" fillId="0" borderId="132" xfId="0" applyFont="1" applyBorder="1"/>
    <xf numFmtId="0" fontId="29" fillId="5" borderId="25" xfId="0" applyNumberFormat="1" applyFont="1" applyFill="1" applyBorder="1" applyAlignment="1" applyProtection="1">
      <alignment horizontal="center" vertical="center"/>
      <protection locked="0"/>
    </xf>
    <xf numFmtId="0" fontId="29" fillId="5" borderId="26" xfId="0" applyNumberFormat="1" applyFont="1" applyFill="1" applyBorder="1" applyAlignment="1" applyProtection="1">
      <alignment horizontal="center" vertical="center"/>
      <protection locked="0"/>
    </xf>
    <xf numFmtId="49" fontId="29" fillId="2" borderId="24" xfId="0" applyNumberFormat="1" applyFont="1" applyFill="1" applyBorder="1" applyAlignment="1" applyProtection="1">
      <alignment horizontal="center" vertical="center"/>
    </xf>
    <xf numFmtId="0" fontId="29" fillId="2" borderId="48" xfId="0" applyFont="1" applyFill="1" applyBorder="1" applyAlignment="1" applyProtection="1">
      <alignment vertical="center"/>
    </xf>
    <xf numFmtId="0" fontId="29" fillId="2" borderId="48" xfId="0" applyFont="1" applyFill="1" applyBorder="1" applyAlignment="1" applyProtection="1">
      <alignment horizontal="center" vertical="center"/>
    </xf>
    <xf numFmtId="0" fontId="29" fillId="2" borderId="48" xfId="0" applyFont="1" applyFill="1" applyBorder="1" applyAlignment="1" applyProtection="1">
      <alignment horizontal="right" vertical="center"/>
    </xf>
    <xf numFmtId="0" fontId="31" fillId="2" borderId="30" xfId="0" applyFont="1" applyFill="1" applyBorder="1" applyAlignment="1" applyProtection="1">
      <alignment vertical="center"/>
    </xf>
    <xf numFmtId="0" fontId="29" fillId="2" borderId="31" xfId="0" applyFont="1" applyFill="1" applyBorder="1" applyAlignment="1" applyProtection="1">
      <alignment horizontal="center" vertical="center"/>
    </xf>
    <xf numFmtId="3" fontId="21" fillId="5" borderId="31" xfId="0" applyNumberFormat="1" applyFont="1" applyFill="1" applyBorder="1" applyAlignment="1" applyProtection="1">
      <alignment horizontal="right" vertical="center"/>
      <protection locked="0"/>
    </xf>
    <xf numFmtId="4" fontId="21" fillId="5" borderId="32" xfId="0" applyNumberFormat="1" applyFont="1" applyFill="1" applyBorder="1" applyAlignment="1" applyProtection="1">
      <alignment horizontal="right" vertical="center"/>
      <protection locked="0"/>
    </xf>
    <xf numFmtId="4" fontId="21" fillId="6" borderId="86" xfId="0" applyNumberFormat="1" applyFont="1" applyFill="1" applyBorder="1" applyAlignment="1" applyProtection="1">
      <alignment horizontal="right" vertical="center"/>
      <protection locked="0"/>
    </xf>
    <xf numFmtId="0" fontId="31" fillId="2" borderId="65" xfId="0" applyFont="1" applyFill="1" applyBorder="1" applyAlignment="1" applyProtection="1">
      <alignment vertical="center"/>
    </xf>
    <xf numFmtId="0" fontId="31" fillId="2" borderId="110" xfId="0" applyFont="1" applyFill="1" applyBorder="1" applyAlignment="1" applyProtection="1">
      <alignment vertical="center"/>
    </xf>
    <xf numFmtId="0" fontId="21" fillId="2" borderId="110" xfId="0" applyFont="1" applyFill="1" applyBorder="1" applyAlignment="1" applyProtection="1">
      <alignment vertical="center"/>
    </xf>
    <xf numFmtId="0" fontId="29" fillId="2" borderId="110" xfId="0" applyFont="1" applyFill="1" applyBorder="1" applyAlignment="1" applyProtection="1">
      <alignment horizontal="right" vertical="center"/>
    </xf>
    <xf numFmtId="2" fontId="0" fillId="0" borderId="12" xfId="0" applyNumberFormat="1" applyBorder="1"/>
    <xf numFmtId="169" fontId="26" fillId="6" borderId="36" xfId="0" applyNumberFormat="1" applyFont="1" applyFill="1" applyBorder="1" applyAlignment="1" applyProtection="1">
      <alignment horizontal="center" vertical="center"/>
    </xf>
    <xf numFmtId="169" fontId="26" fillId="6" borderId="139" xfId="0" applyNumberFormat="1" applyFont="1" applyFill="1" applyBorder="1" applyAlignment="1" applyProtection="1">
      <alignment horizontal="center" vertical="center"/>
    </xf>
    <xf numFmtId="0" fontId="26" fillId="5" borderId="136" xfId="0" applyNumberFormat="1" applyFont="1" applyFill="1" applyBorder="1" applyAlignment="1" applyProtection="1">
      <alignment horizontal="center" vertical="center"/>
      <protection locked="0"/>
    </xf>
    <xf numFmtId="0" fontId="26" fillId="5" borderId="137" xfId="0" applyNumberFormat="1" applyFont="1" applyFill="1" applyBorder="1" applyAlignment="1" applyProtection="1">
      <alignment horizontal="center" vertical="center"/>
      <protection locked="0"/>
    </xf>
    <xf numFmtId="2" fontId="26" fillId="5" borderId="139" xfId="0" applyNumberFormat="1" applyFont="1" applyFill="1" applyBorder="1" applyAlignment="1" applyProtection="1">
      <alignment horizontal="center" vertical="center"/>
      <protection locked="0"/>
    </xf>
    <xf numFmtId="0" fontId="26" fillId="5" borderId="140" xfId="0" applyNumberFormat="1" applyFont="1" applyFill="1" applyBorder="1" applyAlignment="1" applyProtection="1">
      <alignment horizontal="center" vertical="center"/>
      <protection locked="0"/>
    </xf>
    <xf numFmtId="166" fontId="26" fillId="5" borderId="136" xfId="0" applyNumberFormat="1" applyFont="1" applyFill="1" applyBorder="1" applyAlignment="1" applyProtection="1">
      <alignment horizontal="center" vertical="center"/>
      <protection locked="0"/>
    </xf>
    <xf numFmtId="0" fontId="26" fillId="5" borderId="63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35" xfId="0" applyNumberFormat="1" applyFont="1" applyFill="1" applyBorder="1" applyAlignment="1" applyProtection="1">
      <alignment horizontal="center" vertical="center" wrapText="1"/>
      <protection locked="0"/>
    </xf>
    <xf numFmtId="0" fontId="26" fillId="5" borderId="33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63" xfId="0" applyNumberFormat="1" applyFont="1" applyFill="1" applyBorder="1" applyAlignment="1" applyProtection="1">
      <alignment horizontal="center" vertical="center" wrapText="1"/>
      <protection locked="0"/>
    </xf>
    <xf numFmtId="49" fontId="26" fillId="5" borderId="33" xfId="0" applyNumberFormat="1" applyFont="1" applyFill="1" applyBorder="1" applyAlignment="1" applyProtection="1">
      <alignment horizontal="center" vertical="center"/>
      <protection locked="0"/>
    </xf>
    <xf numFmtId="2" fontId="26" fillId="5" borderId="36" xfId="0" applyNumberFormat="1" applyFont="1" applyFill="1" applyBorder="1" applyAlignment="1" applyProtection="1">
      <alignment horizontal="center" vertical="center"/>
      <protection locked="0"/>
    </xf>
    <xf numFmtId="49" fontId="26" fillId="5" borderId="44" xfId="0" applyNumberFormat="1" applyFont="1" applyFill="1" applyBorder="1" applyAlignment="1" applyProtection="1">
      <alignment horizontal="center" vertical="center"/>
      <protection locked="0"/>
    </xf>
    <xf numFmtId="2" fontId="26" fillId="5" borderId="33" xfId="0" applyNumberFormat="1" applyFont="1" applyFill="1" applyBorder="1" applyAlignment="1" applyProtection="1">
      <alignment horizontal="center" vertical="center"/>
      <protection locked="0"/>
    </xf>
    <xf numFmtId="166" fontId="26" fillId="5" borderId="35" xfId="0" applyNumberFormat="1" applyFont="1" applyFill="1" applyBorder="1" applyAlignment="1" applyProtection="1">
      <alignment horizontal="center" vertical="center"/>
      <protection locked="0"/>
    </xf>
    <xf numFmtId="0" fontId="26" fillId="5" borderId="63" xfId="0" applyNumberFormat="1" applyFont="1" applyFill="1" applyBorder="1" applyAlignment="1" applyProtection="1">
      <alignment horizontal="center" vertical="center"/>
      <protection locked="0"/>
    </xf>
    <xf numFmtId="0" fontId="26" fillId="5" borderId="33" xfId="0" applyNumberFormat="1" applyFont="1" applyFill="1" applyBorder="1" applyAlignment="1" applyProtection="1">
      <alignment horizontal="center" vertical="center"/>
      <protection locked="0"/>
    </xf>
    <xf numFmtId="0" fontId="26" fillId="5" borderId="44" xfId="0" applyNumberFormat="1" applyFont="1" applyFill="1" applyBorder="1" applyAlignment="1" applyProtection="1">
      <alignment horizontal="center" vertical="center"/>
      <protection locked="0"/>
    </xf>
    <xf numFmtId="166" fontId="26" fillId="5" borderId="63" xfId="0" applyNumberFormat="1" applyFont="1" applyFill="1" applyBorder="1" applyAlignment="1" applyProtection="1">
      <alignment horizontal="center" vertical="center"/>
      <protection locked="0"/>
    </xf>
    <xf numFmtId="2" fontId="21" fillId="5" borderId="141" xfId="0" applyNumberFormat="1" applyFont="1" applyFill="1" applyBorder="1" applyAlignment="1" applyProtection="1">
      <alignment horizontal="right" vertical="center"/>
      <protection locked="0"/>
    </xf>
    <xf numFmtId="0" fontId="21" fillId="2" borderId="31" xfId="0" applyFont="1" applyFill="1" applyBorder="1" applyProtection="1"/>
    <xf numFmtId="2" fontId="21" fillId="5" borderId="142" xfId="0" applyNumberFormat="1" applyFont="1" applyFill="1" applyBorder="1" applyAlignment="1" applyProtection="1">
      <alignment horizontal="right" vertical="center"/>
      <protection locked="0"/>
    </xf>
    <xf numFmtId="0" fontId="26" fillId="2" borderId="8" xfId="0" applyFont="1" applyFill="1" applyBorder="1" applyAlignment="1" applyProtection="1">
      <alignment horizontal="left"/>
    </xf>
    <xf numFmtId="3" fontId="29" fillId="5" borderId="122" xfId="0" applyNumberFormat="1" applyFont="1" applyFill="1" applyBorder="1" applyAlignment="1" applyProtection="1">
      <alignment horizontal="center" vertical="center"/>
      <protection locked="0"/>
    </xf>
    <xf numFmtId="2" fontId="26" fillId="3" borderId="115" xfId="0" applyNumberFormat="1" applyFont="1" applyFill="1" applyBorder="1" applyAlignment="1" applyProtection="1">
      <alignment horizontal="center" vertical="center"/>
    </xf>
    <xf numFmtId="1" fontId="31" fillId="6" borderId="80" xfId="0" applyNumberFormat="1" applyFont="1" applyFill="1" applyBorder="1" applyAlignment="1" applyProtection="1">
      <alignment horizontal="right" vertical="center"/>
    </xf>
    <xf numFmtId="3" fontId="21" fillId="6" borderId="126" xfId="0" applyNumberFormat="1" applyFont="1" applyFill="1" applyBorder="1" applyAlignment="1" applyProtection="1">
      <alignment horizontal="right" vertical="center"/>
      <protection locked="0"/>
    </xf>
    <xf numFmtId="2" fontId="40" fillId="0" borderId="0" xfId="0" applyNumberFormat="1" applyFont="1" applyProtection="1"/>
    <xf numFmtId="2" fontId="20" fillId="2" borderId="1" xfId="0" applyNumberFormat="1" applyFont="1" applyFill="1" applyBorder="1" applyAlignment="1" applyProtection="1">
      <alignment horizontal="center"/>
    </xf>
    <xf numFmtId="2" fontId="24" fillId="2" borderId="0" xfId="0" applyNumberFormat="1" applyFont="1" applyFill="1" applyBorder="1" applyAlignment="1" applyProtection="1">
      <alignment horizontal="center"/>
    </xf>
    <xf numFmtId="2" fontId="27" fillId="2" borderId="4" xfId="0" applyNumberFormat="1" applyFont="1" applyFill="1" applyBorder="1" applyAlignment="1" applyProtection="1">
      <alignment horizontal="center"/>
    </xf>
    <xf numFmtId="2" fontId="28" fillId="2" borderId="24" xfId="0" applyNumberFormat="1" applyFont="1" applyFill="1" applyBorder="1" applyAlignment="1" applyProtection="1">
      <alignment horizontal="left" vertical="center"/>
    </xf>
    <xf numFmtId="2" fontId="28" fillId="2" borderId="25" xfId="0" applyNumberFormat="1" applyFont="1" applyFill="1" applyBorder="1" applyAlignment="1" applyProtection="1">
      <alignment horizontal="left" vertical="center"/>
    </xf>
    <xf numFmtId="2" fontId="28" fillId="2" borderId="4" xfId="0" applyNumberFormat="1" applyFont="1" applyFill="1" applyBorder="1" applyAlignment="1" applyProtection="1">
      <alignment horizontal="left" vertical="center"/>
    </xf>
    <xf numFmtId="2" fontId="21" fillId="2" borderId="0" xfId="0" applyNumberFormat="1" applyFont="1" applyFill="1" applyProtection="1"/>
    <xf numFmtId="2" fontId="26" fillId="0" borderId="1" xfId="0" applyNumberFormat="1" applyFont="1" applyFill="1" applyBorder="1" applyAlignment="1" applyProtection="1">
      <alignment horizontal="center" vertical="center"/>
    </xf>
    <xf numFmtId="2" fontId="21" fillId="2" borderId="0" xfId="0" applyNumberFormat="1" applyFont="1" applyFill="1" applyBorder="1" applyAlignment="1" applyProtection="1">
      <alignment horizontal="center"/>
    </xf>
    <xf numFmtId="2" fontId="21" fillId="0" borderId="0" xfId="0" applyNumberFormat="1" applyFont="1" applyFill="1" applyBorder="1" applyAlignment="1" applyProtection="1">
      <alignment horizontal="center" vertical="center"/>
    </xf>
    <xf numFmtId="2" fontId="21" fillId="0" borderId="4" xfId="0" applyNumberFormat="1" applyFont="1" applyFill="1" applyBorder="1" applyAlignment="1" applyProtection="1">
      <alignment horizontal="center" vertical="center"/>
    </xf>
    <xf numFmtId="0" fontId="52" fillId="14" borderId="73" xfId="0" applyNumberFormat="1" applyFont="1" applyFill="1" applyBorder="1" applyAlignment="1" applyProtection="1">
      <alignment horizontal="center" vertical="center" wrapText="1"/>
      <protection locked="0"/>
    </xf>
    <xf numFmtId="49" fontId="52" fillId="2" borderId="96" xfId="0" applyNumberFormat="1" applyFont="1" applyFill="1" applyBorder="1" applyAlignment="1" applyProtection="1">
      <alignment horizontal="center" vertical="center" wrapText="1"/>
      <protection locked="0"/>
    </xf>
    <xf numFmtId="49" fontId="52" fillId="2" borderId="97" xfId="0" applyNumberFormat="1" applyFont="1" applyFill="1" applyBorder="1" applyAlignment="1" applyProtection="1">
      <alignment horizontal="center" vertical="center" wrapText="1"/>
      <protection locked="0"/>
    </xf>
    <xf numFmtId="49" fontId="52" fillId="2" borderId="73" xfId="0" applyNumberFormat="1" applyFont="1" applyFill="1" applyBorder="1" applyAlignment="1" applyProtection="1">
      <alignment horizontal="center" vertical="center" wrapText="1"/>
      <protection locked="0"/>
    </xf>
    <xf numFmtId="2" fontId="52" fillId="14" borderId="98" xfId="0" applyNumberFormat="1" applyFont="1" applyFill="1" applyBorder="1" applyAlignment="1" applyProtection="1">
      <alignment horizontal="center" vertical="center"/>
      <protection locked="0"/>
    </xf>
    <xf numFmtId="2" fontId="52" fillId="15" borderId="97" xfId="0" applyNumberFormat="1" applyFont="1" applyFill="1" applyBorder="1" applyAlignment="1" applyProtection="1">
      <alignment horizontal="center" vertical="center"/>
    </xf>
    <xf numFmtId="2" fontId="52" fillId="15" borderId="75" xfId="0" applyNumberFormat="1" applyFont="1" applyFill="1" applyBorder="1" applyAlignment="1" applyProtection="1">
      <alignment horizontal="center" vertical="center"/>
    </xf>
    <xf numFmtId="49" fontId="52" fillId="2" borderId="73" xfId="0" applyNumberFormat="1" applyFont="1" applyFill="1" applyBorder="1" applyAlignment="1" applyProtection="1">
      <alignment horizontal="center" vertical="center"/>
      <protection locked="0"/>
    </xf>
    <xf numFmtId="2" fontId="52" fillId="2" borderId="96" xfId="0" applyNumberFormat="1" applyFont="1" applyFill="1" applyBorder="1" applyAlignment="1" applyProtection="1">
      <alignment horizontal="center" vertical="center"/>
      <protection locked="0"/>
    </xf>
    <xf numFmtId="0" fontId="52" fillId="14" borderId="97" xfId="0" applyNumberFormat="1" applyFont="1" applyFill="1" applyBorder="1" applyAlignment="1" applyProtection="1">
      <alignment horizontal="center" vertical="center"/>
      <protection locked="0"/>
    </xf>
    <xf numFmtId="3" fontId="26" fillId="0" borderId="0" xfId="0" applyNumberFormat="1" applyFont="1" applyFill="1" applyBorder="1" applyAlignment="1" applyProtection="1">
      <alignment horizontal="center" vertical="center"/>
    </xf>
    <xf numFmtId="2" fontId="21" fillId="0" borderId="0" xfId="0" applyNumberFormat="1" applyFont="1" applyFill="1" applyProtection="1"/>
    <xf numFmtId="2" fontId="21" fillId="0" borderId="0" xfId="0" applyNumberFormat="1" applyFont="1" applyFill="1" applyAlignment="1" applyProtection="1">
      <alignment horizontal="center"/>
    </xf>
    <xf numFmtId="0" fontId="26" fillId="16" borderId="66" xfId="0" applyNumberFormat="1" applyFont="1" applyFill="1" applyBorder="1" applyAlignment="1" applyProtection="1">
      <alignment horizontal="center" vertical="center" wrapText="1"/>
      <protection locked="0"/>
    </xf>
    <xf numFmtId="0" fontId="50" fillId="16" borderId="23" xfId="21" applyFont="1" applyFill="1" applyBorder="1" applyAlignment="1">
      <alignment horizontal="center"/>
    </xf>
    <xf numFmtId="49" fontId="26" fillId="16" borderId="97" xfId="0" applyNumberFormat="1" applyFont="1" applyFill="1" applyBorder="1" applyAlignment="1" applyProtection="1">
      <alignment horizontal="center" vertical="center" wrapText="1"/>
      <protection locked="0"/>
    </xf>
    <xf numFmtId="0" fontId="26" fillId="16" borderId="75" xfId="0" applyNumberFormat="1" applyFont="1" applyFill="1" applyBorder="1" applyAlignment="1" applyProtection="1">
      <alignment horizontal="center" vertical="center" wrapText="1"/>
      <protection locked="0"/>
    </xf>
    <xf numFmtId="0" fontId="49" fillId="16" borderId="23" xfId="21" applyFill="1" applyBorder="1" applyAlignment="1">
      <alignment horizontal="center"/>
    </xf>
    <xf numFmtId="3" fontId="26" fillId="16" borderId="96" xfId="0" applyNumberFormat="1" applyFont="1" applyFill="1" applyBorder="1" applyAlignment="1" applyProtection="1">
      <alignment horizontal="center" vertical="center"/>
      <protection locked="0"/>
    </xf>
    <xf numFmtId="3" fontId="26" fillId="16" borderId="97" xfId="0" applyNumberFormat="1" applyFont="1" applyFill="1" applyBorder="1" applyAlignment="1" applyProtection="1">
      <alignment horizontal="center" vertical="center"/>
      <protection locked="0"/>
    </xf>
    <xf numFmtId="0" fontId="26" fillId="16" borderId="75" xfId="0" applyNumberFormat="1" applyFont="1" applyFill="1" applyBorder="1" applyAlignment="1" applyProtection="1">
      <alignment horizontal="center" vertical="center"/>
      <protection locked="0"/>
    </xf>
    <xf numFmtId="0" fontId="26" fillId="16" borderId="98" xfId="0" applyNumberFormat="1" applyFont="1" applyFill="1" applyBorder="1" applyAlignment="1" applyProtection="1">
      <alignment horizontal="center" vertical="center"/>
      <protection locked="0"/>
    </xf>
    <xf numFmtId="49" fontId="26" fillId="16" borderId="96" xfId="0" applyNumberFormat="1" applyFont="1" applyFill="1" applyBorder="1" applyAlignment="1" applyProtection="1">
      <alignment horizontal="center" vertical="center"/>
      <protection locked="0"/>
    </xf>
    <xf numFmtId="3" fontId="49" fillId="16" borderId="23" xfId="21" applyNumberFormat="1" applyFill="1" applyBorder="1" applyAlignment="1">
      <alignment horizontal="center"/>
    </xf>
    <xf numFmtId="49" fontId="26" fillId="16" borderId="73" xfId="0" applyNumberFormat="1" applyFont="1" applyFill="1" applyBorder="1" applyAlignment="1" applyProtection="1">
      <alignment horizontal="center" vertical="center"/>
      <protection locked="0"/>
    </xf>
    <xf numFmtId="2" fontId="26" fillId="16" borderId="96" xfId="0" applyNumberFormat="1" applyFont="1" applyFill="1" applyBorder="1" applyAlignment="1" applyProtection="1">
      <alignment horizontal="center" vertical="center"/>
      <protection locked="0"/>
    </xf>
    <xf numFmtId="0" fontId="26" fillId="16" borderId="96" xfId="0" applyNumberFormat="1" applyFont="1" applyFill="1" applyBorder="1" applyAlignment="1" applyProtection="1">
      <alignment horizontal="center" vertical="center"/>
      <protection locked="0"/>
    </xf>
    <xf numFmtId="0" fontId="26" fillId="16" borderId="65" xfId="0" applyNumberFormat="1" applyFont="1" applyFill="1" applyBorder="1" applyAlignment="1" applyProtection="1">
      <alignment horizontal="center" vertical="center" wrapText="1"/>
      <protection locked="0"/>
    </xf>
    <xf numFmtId="0" fontId="50" fillId="16" borderId="89" xfId="21" applyFont="1" applyFill="1" applyBorder="1" applyAlignment="1">
      <alignment horizontal="center"/>
    </xf>
    <xf numFmtId="49" fontId="26" fillId="16" borderId="107" xfId="0" applyNumberFormat="1" applyFont="1" applyFill="1" applyBorder="1" applyAlignment="1" applyProtection="1">
      <alignment horizontal="center" vertical="center" wrapText="1"/>
      <protection locked="0"/>
    </xf>
    <xf numFmtId="0" fontId="26" fillId="16" borderId="106" xfId="0" applyNumberFormat="1" applyFont="1" applyFill="1" applyBorder="1" applyAlignment="1" applyProtection="1">
      <alignment horizontal="center" vertical="center" wrapText="1"/>
      <protection locked="0"/>
    </xf>
    <xf numFmtId="0" fontId="49" fillId="16" borderId="89" xfId="21" applyFill="1" applyBorder="1" applyAlignment="1">
      <alignment horizontal="center"/>
    </xf>
    <xf numFmtId="3" fontId="26" fillId="16" borderId="104" xfId="0" applyNumberFormat="1" applyFont="1" applyFill="1" applyBorder="1" applyAlignment="1" applyProtection="1">
      <alignment horizontal="center" vertical="center"/>
      <protection locked="0"/>
    </xf>
    <xf numFmtId="3" fontId="26" fillId="16" borderId="107" xfId="0" applyNumberFormat="1" applyFont="1" applyFill="1" applyBorder="1" applyAlignment="1" applyProtection="1">
      <alignment horizontal="center" vertical="center"/>
      <protection locked="0"/>
    </xf>
    <xf numFmtId="0" fontId="26" fillId="16" borderId="109" xfId="0" applyNumberFormat="1" applyFont="1" applyFill="1" applyBorder="1" applyAlignment="1" applyProtection="1">
      <alignment horizontal="center" vertical="center"/>
      <protection locked="0"/>
    </xf>
    <xf numFmtId="49" fontId="26" fillId="16" borderId="104" xfId="0" applyNumberFormat="1" applyFont="1" applyFill="1" applyBorder="1" applyAlignment="1" applyProtection="1">
      <alignment horizontal="center" vertical="center"/>
      <protection locked="0"/>
    </xf>
    <xf numFmtId="3" fontId="49" fillId="16" borderId="89" xfId="21" applyNumberFormat="1" applyFill="1" applyBorder="1" applyAlignment="1">
      <alignment horizontal="center"/>
    </xf>
    <xf numFmtId="49" fontId="26" fillId="16" borderId="74" xfId="0" applyNumberFormat="1" applyFont="1" applyFill="1" applyBorder="1" applyAlignment="1" applyProtection="1">
      <alignment horizontal="center" vertical="center"/>
      <protection locked="0"/>
    </xf>
    <xf numFmtId="2" fontId="26" fillId="16" borderId="104" xfId="0" applyNumberFormat="1" applyFont="1" applyFill="1" applyBorder="1" applyAlignment="1" applyProtection="1">
      <alignment horizontal="center" vertical="center"/>
      <protection locked="0"/>
    </xf>
    <xf numFmtId="0" fontId="26" fillId="16" borderId="104" xfId="0" applyNumberFormat="1" applyFont="1" applyFill="1" applyBorder="1" applyAlignment="1" applyProtection="1">
      <alignment horizontal="center" vertical="center"/>
      <protection locked="0"/>
    </xf>
    <xf numFmtId="0" fontId="26" fillId="16" borderId="136" xfId="0" applyNumberFormat="1" applyFont="1" applyFill="1" applyBorder="1" applyAlignment="1" applyProtection="1">
      <alignment horizontal="center" vertical="center" wrapText="1"/>
      <protection locked="0"/>
    </xf>
    <xf numFmtId="0" fontId="51" fillId="16" borderId="0" xfId="21" applyFont="1" applyFill="1"/>
    <xf numFmtId="0" fontId="26" fillId="16" borderId="137" xfId="0" applyNumberFormat="1" applyFont="1" applyFill="1" applyBorder="1" applyAlignment="1" applyProtection="1">
      <alignment horizontal="center" vertical="center" wrapText="1"/>
      <protection locked="0"/>
    </xf>
    <xf numFmtId="0" fontId="26" fillId="16" borderId="138" xfId="0" applyNumberFormat="1" applyFont="1" applyFill="1" applyBorder="1" applyAlignment="1" applyProtection="1">
      <alignment horizontal="center" vertical="center" wrapText="1"/>
      <protection locked="0"/>
    </xf>
    <xf numFmtId="169" fontId="26" fillId="16" borderId="139" xfId="0" applyNumberFormat="1" applyFont="1" applyFill="1" applyBorder="1" applyAlignment="1" applyProtection="1">
      <alignment horizontal="center" vertical="center"/>
      <protection locked="0"/>
    </xf>
    <xf numFmtId="49" fontId="26" fillId="16" borderId="136" xfId="0" applyNumberFormat="1" applyFont="1" applyFill="1" applyBorder="1" applyAlignment="1" applyProtection="1">
      <alignment horizontal="center" vertical="center" wrapText="1"/>
      <protection locked="0"/>
    </xf>
    <xf numFmtId="49" fontId="26" fillId="16" borderId="137" xfId="0" applyNumberFormat="1" applyFont="1" applyFill="1" applyBorder="1" applyAlignment="1" applyProtection="1">
      <alignment horizontal="center" vertical="center"/>
      <protection locked="0"/>
    </xf>
    <xf numFmtId="2" fontId="26" fillId="16" borderId="139" xfId="0" applyNumberFormat="1" applyFont="1" applyFill="1" applyBorder="1" applyAlignment="1" applyProtection="1">
      <alignment horizontal="center" vertical="center"/>
      <protection locked="0"/>
    </xf>
    <xf numFmtId="49" fontId="26" fillId="16" borderId="140" xfId="0" applyNumberFormat="1" applyFont="1" applyFill="1" applyBorder="1" applyAlignment="1" applyProtection="1">
      <alignment horizontal="center" vertical="center"/>
      <protection locked="0"/>
    </xf>
    <xf numFmtId="2" fontId="26" fillId="16" borderId="137" xfId="0" applyNumberFormat="1" applyFont="1" applyFill="1" applyBorder="1" applyAlignment="1" applyProtection="1">
      <alignment horizontal="center" vertical="center"/>
      <protection locked="0"/>
    </xf>
    <xf numFmtId="166" fontId="26" fillId="16" borderId="138" xfId="0" applyNumberFormat="1" applyFont="1" applyFill="1" applyBorder="1" applyAlignment="1" applyProtection="1">
      <alignment horizontal="center" vertical="center"/>
      <protection locked="0"/>
    </xf>
    <xf numFmtId="0" fontId="26" fillId="16" borderId="73" xfId="0" applyNumberFormat="1" applyFont="1" applyFill="1" applyBorder="1" applyAlignment="1" applyProtection="1">
      <alignment horizontal="center" vertical="center" wrapText="1"/>
      <protection locked="0"/>
    </xf>
    <xf numFmtId="0" fontId="26" fillId="16" borderId="96" xfId="0" applyNumberFormat="1" applyFont="1" applyFill="1" applyBorder="1" applyAlignment="1" applyProtection="1">
      <alignment horizontal="center" vertical="center" wrapText="1"/>
      <protection locked="0"/>
    </xf>
    <xf numFmtId="0" fontId="26" fillId="16" borderId="97" xfId="0" applyNumberFormat="1" applyFont="1" applyFill="1" applyBorder="1" applyAlignment="1" applyProtection="1">
      <alignment horizontal="center" vertical="center" wrapText="1"/>
      <protection locked="0"/>
    </xf>
    <xf numFmtId="169" fontId="26" fillId="16" borderId="75" xfId="0" applyNumberFormat="1" applyFont="1" applyFill="1" applyBorder="1" applyAlignment="1" applyProtection="1">
      <alignment horizontal="center" vertical="center"/>
      <protection locked="0"/>
    </xf>
    <xf numFmtId="0" fontId="49" fillId="16" borderId="23" xfId="21" applyFill="1" applyBorder="1"/>
    <xf numFmtId="0" fontId="51" fillId="16" borderId="104" xfId="21" applyFont="1" applyFill="1" applyBorder="1"/>
    <xf numFmtId="0" fontId="33" fillId="0" borderId="0" xfId="0" applyFont="1"/>
    <xf numFmtId="0" fontId="21" fillId="17" borderId="0" xfId="0" applyFont="1" applyFill="1"/>
    <xf numFmtId="49" fontId="52" fillId="0" borderId="73" xfId="0" applyNumberFormat="1" applyFont="1" applyFill="1" applyBorder="1" applyAlignment="1" applyProtection="1">
      <alignment horizontal="center" vertical="center" wrapText="1"/>
      <protection locked="0"/>
    </xf>
    <xf numFmtId="0" fontId="35" fillId="5" borderId="24" xfId="0" applyNumberFormat="1" applyFont="1" applyFill="1" applyBorder="1" applyAlignment="1" applyProtection="1">
      <alignment horizontal="left" vertical="center"/>
      <protection locked="0"/>
    </xf>
    <xf numFmtId="0" fontId="35" fillId="5" borderId="42" xfId="0" applyNumberFormat="1" applyFont="1" applyFill="1" applyBorder="1" applyAlignment="1" applyProtection="1">
      <alignment horizontal="left" vertical="center"/>
      <protection locked="0"/>
    </xf>
    <xf numFmtId="49" fontId="35" fillId="5" borderId="25" xfId="0" applyNumberFormat="1" applyFont="1" applyFill="1" applyBorder="1" applyAlignment="1" applyProtection="1">
      <alignment horizontal="left" vertical="center"/>
      <protection locked="0"/>
    </xf>
    <xf numFmtId="49" fontId="35" fillId="5" borderId="122" xfId="0" applyNumberFormat="1" applyFont="1" applyFill="1" applyBorder="1" applyAlignment="1" applyProtection="1">
      <alignment horizontal="left" vertical="center"/>
      <protection locked="0"/>
    </xf>
    <xf numFmtId="49" fontId="35" fillId="5" borderId="26" xfId="0" applyNumberFormat="1" applyFont="1" applyFill="1" applyBorder="1" applyAlignment="1" applyProtection="1">
      <alignment horizontal="left" vertical="center"/>
      <protection locked="0"/>
    </xf>
    <xf numFmtId="49" fontId="35" fillId="5" borderId="126" xfId="0" applyNumberFormat="1" applyFont="1" applyFill="1" applyBorder="1" applyAlignment="1" applyProtection="1">
      <alignment horizontal="left" vertical="center"/>
      <protection locked="0"/>
    </xf>
    <xf numFmtId="0" fontId="35" fillId="5" borderId="25" xfId="0" applyNumberFormat="1" applyFont="1" applyFill="1" applyBorder="1" applyAlignment="1" applyProtection="1">
      <alignment horizontal="left" vertical="center"/>
      <protection locked="0"/>
    </xf>
    <xf numFmtId="0" fontId="35" fillId="5" borderId="26" xfId="0" applyNumberFormat="1" applyFont="1" applyFill="1" applyBorder="1" applyAlignment="1" applyProtection="1">
      <alignment horizontal="left" vertical="center"/>
      <protection locked="0"/>
    </xf>
    <xf numFmtId="0" fontId="11" fillId="5" borderId="25" xfId="5" applyNumberFormat="1" applyFill="1" applyBorder="1" applyAlignment="1" applyProtection="1">
      <alignment horizontal="left" vertical="center"/>
      <protection locked="0"/>
    </xf>
    <xf numFmtId="0" fontId="35" fillId="5" borderId="122" xfId="0" applyNumberFormat="1" applyFont="1" applyFill="1" applyBorder="1" applyAlignment="1" applyProtection="1">
      <alignment horizontal="left" vertical="center"/>
      <protection locked="0"/>
    </xf>
    <xf numFmtId="14" fontId="35" fillId="5" borderId="26" xfId="0" applyNumberFormat="1" applyFont="1" applyFill="1" applyBorder="1" applyAlignment="1" applyProtection="1">
      <alignment horizontal="left" vertical="center"/>
      <protection locked="0"/>
    </xf>
    <xf numFmtId="14" fontId="35" fillId="5" borderId="126" xfId="0" applyNumberFormat="1" applyFont="1" applyFill="1" applyBorder="1" applyAlignment="1" applyProtection="1">
      <alignment horizontal="left" vertical="center"/>
      <protection locked="0"/>
    </xf>
    <xf numFmtId="0" fontId="29" fillId="2" borderId="0" xfId="0" applyNumberFormat="1" applyFont="1" applyFill="1" applyAlignment="1" applyProtection="1">
      <alignment horizontal="center"/>
    </xf>
    <xf numFmtId="3" fontId="29" fillId="5" borderId="25" xfId="0" applyNumberFormat="1" applyFont="1" applyFill="1" applyBorder="1" applyAlignment="1" applyProtection="1">
      <alignment horizontal="center" vertical="center"/>
      <protection locked="0"/>
    </xf>
    <xf numFmtId="3" fontId="29" fillId="5" borderId="122" xfId="0" applyNumberFormat="1" applyFont="1" applyFill="1" applyBorder="1" applyAlignment="1" applyProtection="1">
      <alignment horizontal="center" vertical="center"/>
      <protection locked="0"/>
    </xf>
    <xf numFmtId="167" fontId="29" fillId="5" borderId="26" xfId="0" applyNumberFormat="1" applyFont="1" applyFill="1" applyBorder="1" applyAlignment="1" applyProtection="1">
      <alignment horizontal="center" vertical="center"/>
      <protection locked="0"/>
    </xf>
    <xf numFmtId="167" fontId="29" fillId="5" borderId="126" xfId="0" applyNumberFormat="1" applyFont="1" applyFill="1" applyBorder="1" applyAlignment="1" applyProtection="1">
      <alignment horizontal="center" vertical="center"/>
      <protection locked="0"/>
    </xf>
    <xf numFmtId="0" fontId="29" fillId="5" borderId="25" xfId="0" applyNumberFormat="1" applyFont="1" applyFill="1" applyBorder="1" applyAlignment="1" applyProtection="1">
      <alignment horizontal="center" vertical="center"/>
      <protection locked="0"/>
    </xf>
    <xf numFmtId="0" fontId="29" fillId="5" borderId="122" xfId="0" applyNumberFormat="1" applyFont="1" applyFill="1" applyBorder="1" applyAlignment="1" applyProtection="1">
      <alignment horizontal="center" vertical="center"/>
      <protection locked="0"/>
    </xf>
    <xf numFmtId="49" fontId="29" fillId="0" borderId="27" xfId="0" applyNumberFormat="1" applyFont="1" applyFill="1" applyBorder="1" applyAlignment="1" applyProtection="1">
      <alignment horizontal="center" vertical="top" wrapText="1"/>
      <protection locked="0"/>
    </xf>
    <xf numFmtId="49" fontId="29" fillId="0" borderId="24" xfId="0" applyNumberFormat="1" applyFont="1" applyFill="1" applyBorder="1" applyAlignment="1" applyProtection="1">
      <alignment horizontal="center" vertical="top" wrapText="1"/>
      <protection locked="0"/>
    </xf>
    <xf numFmtId="49" fontId="29" fillId="0" borderId="42" xfId="0" applyNumberFormat="1" applyFont="1" applyFill="1" applyBorder="1" applyAlignment="1" applyProtection="1">
      <alignment horizontal="center" vertical="top" wrapText="1"/>
      <protection locked="0"/>
    </xf>
    <xf numFmtId="0" fontId="29" fillId="5" borderId="24" xfId="0" applyNumberFormat="1" applyFont="1" applyFill="1" applyBorder="1" applyAlignment="1" applyProtection="1">
      <alignment horizontal="center" vertical="center"/>
      <protection locked="0"/>
    </xf>
    <xf numFmtId="0" fontId="29" fillId="5" borderId="133" xfId="0" applyNumberFormat="1" applyFont="1" applyFill="1" applyBorder="1" applyAlignment="1" applyProtection="1">
      <alignment horizontal="center" vertical="center"/>
      <protection locked="0"/>
    </xf>
    <xf numFmtId="0" fontId="29" fillId="5" borderId="1" xfId="0" applyNumberFormat="1" applyFont="1" applyFill="1" applyBorder="1" applyAlignment="1" applyProtection="1">
      <alignment horizontal="left" vertical="top" wrapText="1"/>
      <protection locked="0"/>
    </xf>
    <xf numFmtId="0" fontId="29" fillId="5" borderId="1" xfId="0" applyNumberFormat="1" applyFont="1" applyFill="1" applyBorder="1" applyAlignment="1" applyProtection="1">
      <alignment horizontal="left" vertical="top"/>
      <protection locked="0"/>
    </xf>
    <xf numFmtId="0" fontId="29" fillId="5" borderId="2" xfId="0" applyNumberFormat="1" applyFont="1" applyFill="1" applyBorder="1" applyAlignment="1" applyProtection="1">
      <alignment horizontal="left" vertical="top"/>
      <protection locked="0"/>
    </xf>
    <xf numFmtId="0" fontId="29" fillId="5" borderId="0" xfId="0" applyNumberFormat="1" applyFont="1" applyFill="1" applyBorder="1" applyAlignment="1" applyProtection="1">
      <alignment horizontal="left" vertical="top"/>
      <protection locked="0"/>
    </xf>
    <xf numFmtId="0" fontId="29" fillId="5" borderId="3" xfId="0" applyNumberFormat="1" applyFont="1" applyFill="1" applyBorder="1" applyAlignment="1" applyProtection="1">
      <alignment horizontal="left" vertical="top"/>
      <protection locked="0"/>
    </xf>
    <xf numFmtId="0" fontId="29" fillId="5" borderId="4" xfId="0" applyNumberFormat="1" applyFont="1" applyFill="1" applyBorder="1" applyAlignment="1" applyProtection="1">
      <alignment horizontal="left" vertical="top"/>
      <protection locked="0"/>
    </xf>
    <xf numFmtId="0" fontId="29" fillId="5" borderId="5" xfId="0" applyNumberFormat="1" applyFont="1" applyFill="1" applyBorder="1" applyAlignment="1" applyProtection="1">
      <alignment horizontal="left" vertical="top"/>
      <protection locked="0"/>
    </xf>
    <xf numFmtId="0" fontId="29" fillId="5" borderId="25" xfId="0" applyNumberFormat="1" applyFont="1" applyFill="1" applyBorder="1" applyAlignment="1" applyProtection="1">
      <alignment horizontal="left" vertical="center"/>
      <protection locked="0"/>
    </xf>
    <xf numFmtId="0" fontId="29" fillId="5" borderId="122" xfId="0" applyNumberFormat="1" applyFont="1" applyFill="1" applyBorder="1" applyAlignment="1" applyProtection="1">
      <alignment horizontal="left" vertical="center"/>
      <protection locked="0"/>
    </xf>
    <xf numFmtId="49" fontId="29" fillId="0" borderId="6" xfId="0" applyNumberFormat="1" applyFont="1" applyFill="1" applyBorder="1" applyAlignment="1" applyProtection="1">
      <alignment horizontal="left" vertical="top" wrapText="1"/>
      <protection locked="0"/>
    </xf>
    <xf numFmtId="49" fontId="29" fillId="0" borderId="1" xfId="0" applyNumberFormat="1" applyFont="1" applyFill="1" applyBorder="1" applyAlignment="1" applyProtection="1">
      <alignment horizontal="left" vertical="top" wrapText="1"/>
      <protection locked="0"/>
    </xf>
    <xf numFmtId="49" fontId="29" fillId="0" borderId="2" xfId="0" applyNumberFormat="1" applyFont="1" applyFill="1" applyBorder="1" applyAlignment="1" applyProtection="1">
      <alignment horizontal="left" vertical="top" wrapText="1"/>
      <protection locked="0"/>
    </xf>
    <xf numFmtId="49" fontId="29" fillId="0" borderId="51" xfId="0" applyNumberFormat="1" applyFont="1" applyFill="1" applyBorder="1" applyAlignment="1" applyProtection="1">
      <alignment horizontal="left" vertical="top" wrapText="1"/>
      <protection locked="0"/>
    </xf>
    <xf numFmtId="49" fontId="29" fillId="0" borderId="43" xfId="0" applyNumberFormat="1" applyFont="1" applyFill="1" applyBorder="1" applyAlignment="1" applyProtection="1">
      <alignment horizontal="left" vertical="top" wrapText="1"/>
      <protection locked="0"/>
    </xf>
    <xf numFmtId="49" fontId="29" fillId="0" borderId="129" xfId="0" applyNumberFormat="1" applyFont="1" applyFill="1" applyBorder="1" applyAlignment="1" applyProtection="1">
      <alignment horizontal="left" vertical="top" wrapText="1"/>
      <protection locked="0"/>
    </xf>
    <xf numFmtId="0" fontId="29" fillId="5" borderId="48" xfId="0" applyNumberFormat="1" applyFont="1" applyFill="1" applyBorder="1" applyAlignment="1" applyProtection="1">
      <alignment horizontal="center" vertical="center"/>
      <protection locked="0"/>
    </xf>
    <xf numFmtId="0" fontId="29" fillId="5" borderId="31" xfId="0" applyNumberFormat="1" applyFont="1" applyFill="1" applyBorder="1" applyAlignment="1" applyProtection="1">
      <alignment horizontal="center" vertical="center"/>
      <protection locked="0"/>
    </xf>
    <xf numFmtId="0" fontId="29" fillId="5" borderId="26" xfId="0" applyNumberFormat="1" applyFont="1" applyFill="1" applyBorder="1" applyAlignment="1" applyProtection="1">
      <alignment horizontal="left" vertical="center"/>
      <protection locked="0"/>
    </xf>
    <xf numFmtId="0" fontId="29" fillId="5" borderId="126" xfId="0" applyNumberFormat="1" applyFont="1" applyFill="1" applyBorder="1" applyAlignment="1" applyProtection="1">
      <alignment horizontal="left" vertical="center"/>
      <protection locked="0"/>
    </xf>
    <xf numFmtId="0" fontId="26" fillId="2" borderId="127" xfId="0" applyFont="1" applyFill="1" applyBorder="1" applyAlignment="1" applyProtection="1">
      <alignment horizontal="center" vertical="center" wrapText="1"/>
    </xf>
    <xf numFmtId="0" fontId="26" fillId="2" borderId="128" xfId="0" applyFont="1" applyFill="1" applyBorder="1" applyAlignment="1" applyProtection="1">
      <alignment horizontal="center" vertical="center" wrapText="1"/>
    </xf>
    <xf numFmtId="0" fontId="26" fillId="2" borderId="101" xfId="0" applyFont="1" applyFill="1" applyBorder="1" applyAlignment="1" applyProtection="1">
      <alignment horizontal="center" vertical="center" wrapText="1"/>
    </xf>
    <xf numFmtId="0" fontId="29" fillId="5" borderId="134" xfId="0" applyNumberFormat="1" applyFont="1" applyFill="1" applyBorder="1" applyAlignment="1" applyProtection="1">
      <alignment horizontal="center" vertical="center"/>
      <protection locked="0"/>
    </xf>
    <xf numFmtId="0" fontId="29" fillId="5" borderId="58" xfId="0" applyNumberFormat="1" applyFont="1" applyFill="1" applyBorder="1" applyAlignment="1" applyProtection="1">
      <alignment horizontal="center" vertical="center"/>
      <protection locked="0"/>
    </xf>
    <xf numFmtId="0" fontId="29" fillId="5" borderId="135" xfId="0" applyNumberFormat="1" applyFont="1" applyFill="1" applyBorder="1" applyAlignment="1" applyProtection="1">
      <alignment horizontal="center" vertical="center"/>
      <protection locked="0"/>
    </xf>
    <xf numFmtId="49" fontId="35" fillId="6" borderId="24" xfId="0" applyNumberFormat="1" applyFont="1" applyFill="1" applyBorder="1" applyAlignment="1" applyProtection="1">
      <alignment horizontal="left" vertical="center"/>
    </xf>
    <xf numFmtId="0" fontId="21" fillId="6" borderId="24" xfId="0" applyFont="1" applyFill="1" applyBorder="1" applyAlignment="1">
      <alignment horizontal="left" vertical="center"/>
    </xf>
    <xf numFmtId="0" fontId="21" fillId="6" borderId="43" xfId="0" applyFont="1" applyFill="1" applyBorder="1" applyAlignment="1">
      <alignment horizontal="left" vertical="center"/>
    </xf>
    <xf numFmtId="0" fontId="21" fillId="6" borderId="42" xfId="0" applyFont="1" applyFill="1" applyBorder="1" applyAlignment="1">
      <alignment horizontal="left" vertical="center"/>
    </xf>
    <xf numFmtId="0" fontId="35" fillId="6" borderId="25" xfId="0" applyNumberFormat="1" applyFont="1" applyFill="1" applyBorder="1" applyAlignment="1" applyProtection="1">
      <alignment horizontal="left" vertical="center"/>
    </xf>
    <xf numFmtId="0" fontId="21" fillId="6" borderId="25" xfId="0" applyFont="1" applyFill="1" applyBorder="1" applyAlignment="1">
      <alignment horizontal="left" vertical="center"/>
    </xf>
    <xf numFmtId="0" fontId="21" fillId="6" borderId="122" xfId="0" applyFont="1" applyFill="1" applyBorder="1" applyAlignment="1">
      <alignment horizontal="left" vertical="center"/>
    </xf>
    <xf numFmtId="0" fontId="35" fillId="6" borderId="26" xfId="0" applyNumberFormat="1" applyFont="1" applyFill="1" applyBorder="1" applyAlignment="1" applyProtection="1">
      <alignment horizontal="left" vertical="center"/>
    </xf>
    <xf numFmtId="0" fontId="21" fillId="6" borderId="26" xfId="0" applyFont="1" applyFill="1" applyBorder="1" applyAlignment="1">
      <alignment horizontal="left" vertical="center"/>
    </xf>
    <xf numFmtId="0" fontId="21" fillId="6" borderId="126" xfId="0" applyFont="1" applyFill="1" applyBorder="1" applyAlignment="1">
      <alignment horizontal="left" vertical="center"/>
    </xf>
    <xf numFmtId="0" fontId="35" fillId="6" borderId="24" xfId="0" applyNumberFormat="1" applyFont="1" applyFill="1" applyBorder="1" applyAlignment="1" applyProtection="1">
      <alignment horizontal="left" vertical="center"/>
    </xf>
    <xf numFmtId="0" fontId="26" fillId="2" borderId="8" xfId="0" applyFont="1" applyFill="1" applyBorder="1" applyAlignment="1" applyProtection="1">
      <alignment horizontal="left"/>
    </xf>
    <xf numFmtId="0" fontId="21" fillId="0" borderId="4" xfId="0" applyFont="1" applyBorder="1" applyAlignment="1"/>
    <xf numFmtId="0" fontId="32" fillId="6" borderId="25" xfId="5" applyNumberFormat="1" applyFont="1" applyFill="1" applyBorder="1" applyAlignment="1" applyProtection="1">
      <alignment horizontal="left" vertical="center"/>
    </xf>
    <xf numFmtId="0" fontId="39" fillId="6" borderId="25" xfId="0" applyFont="1" applyFill="1" applyBorder="1" applyAlignment="1">
      <alignment horizontal="left" vertical="center"/>
    </xf>
    <xf numFmtId="0" fontId="39" fillId="6" borderId="122" xfId="0" applyFont="1" applyFill="1" applyBorder="1" applyAlignment="1">
      <alignment horizontal="left" vertical="center"/>
    </xf>
    <xf numFmtId="14" fontId="35" fillId="6" borderId="26" xfId="0" applyNumberFormat="1" applyFont="1" applyFill="1" applyBorder="1" applyAlignment="1" applyProtection="1">
      <alignment horizontal="left" vertical="center"/>
    </xf>
    <xf numFmtId="0" fontId="26" fillId="2" borderId="4" xfId="0" applyFont="1" applyFill="1" applyBorder="1" applyAlignment="1" applyProtection="1">
      <alignment horizontal="left"/>
    </xf>
    <xf numFmtId="49" fontId="35" fillId="6" borderId="42" xfId="0" applyNumberFormat="1" applyFont="1" applyFill="1" applyBorder="1" applyAlignment="1" applyProtection="1">
      <alignment horizontal="left" vertical="center"/>
    </xf>
    <xf numFmtId="0" fontId="35" fillId="6" borderId="122" xfId="0" applyNumberFormat="1" applyFont="1" applyFill="1" applyBorder="1" applyAlignment="1" applyProtection="1">
      <alignment horizontal="left" vertical="center"/>
    </xf>
    <xf numFmtId="14" fontId="35" fillId="6" borderId="126" xfId="0" applyNumberFormat="1" applyFont="1" applyFill="1" applyBorder="1" applyAlignment="1" applyProtection="1">
      <alignment horizontal="left" vertical="center"/>
    </xf>
    <xf numFmtId="0" fontId="21" fillId="0" borderId="4" xfId="0" applyFont="1" applyBorder="1" applyAlignment="1">
      <alignment horizontal="left"/>
    </xf>
    <xf numFmtId="49" fontId="35" fillId="6" borderId="26" xfId="0" applyNumberFormat="1" applyFont="1" applyFill="1" applyBorder="1" applyAlignment="1" applyProtection="1">
      <alignment horizontal="left" vertical="center"/>
    </xf>
    <xf numFmtId="0" fontId="35" fillId="6" borderId="42" xfId="0" applyNumberFormat="1" applyFont="1" applyFill="1" applyBorder="1" applyAlignment="1" applyProtection="1">
      <alignment horizontal="left" vertical="center"/>
    </xf>
    <xf numFmtId="0" fontId="35" fillId="0" borderId="8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left"/>
    </xf>
    <xf numFmtId="0" fontId="28" fillId="0" borderId="30" xfId="0" applyFont="1" applyBorder="1" applyAlignment="1">
      <alignment horizontal="left" vertical="top"/>
    </xf>
    <xf numFmtId="0" fontId="28" fillId="0" borderId="31" xfId="0" applyFont="1" applyBorder="1" applyAlignment="1">
      <alignment horizontal="left" vertical="top"/>
    </xf>
    <xf numFmtId="0" fontId="28" fillId="0" borderId="32" xfId="0" applyFont="1" applyBorder="1" applyAlignment="1">
      <alignment horizontal="left" vertical="top"/>
    </xf>
    <xf numFmtId="0" fontId="21" fillId="6" borderId="130" xfId="0" applyFont="1" applyFill="1" applyBorder="1" applyAlignment="1">
      <alignment horizontal="left" vertical="top"/>
    </xf>
    <xf numFmtId="0" fontId="21" fillId="6" borderId="56" xfId="0" applyFont="1" applyFill="1" applyBorder="1" applyAlignment="1">
      <alignment horizontal="left" vertical="top"/>
    </xf>
    <xf numFmtId="0" fontId="21" fillId="6" borderId="102" xfId="0" applyFont="1" applyFill="1" applyBorder="1" applyAlignment="1">
      <alignment horizontal="left" vertical="top"/>
    </xf>
    <xf numFmtId="0" fontId="21" fillId="6" borderId="23" xfId="0" applyFont="1" applyFill="1" applyBorder="1" applyAlignment="1">
      <alignment horizontal="left" vertical="top"/>
    </xf>
    <xf numFmtId="0" fontId="21" fillId="6" borderId="124" xfId="0" applyFont="1" applyFill="1" applyBorder="1" applyAlignment="1">
      <alignment horizontal="left" vertical="top"/>
    </xf>
    <xf numFmtId="0" fontId="21" fillId="6" borderId="89" xfId="0" applyFont="1" applyFill="1" applyBorder="1" applyAlignment="1">
      <alignment horizontal="left" vertical="top"/>
    </xf>
    <xf numFmtId="0" fontId="21" fillId="6" borderId="125" xfId="0" applyFont="1" applyFill="1" applyBorder="1" applyAlignment="1">
      <alignment horizontal="left" vertical="top"/>
    </xf>
    <xf numFmtId="0" fontId="21" fillId="5" borderId="131" xfId="0" applyFont="1" applyFill="1" applyBorder="1" applyAlignment="1">
      <alignment horizontal="center"/>
    </xf>
    <xf numFmtId="0" fontId="21" fillId="5" borderId="110" xfId="0" applyFont="1" applyFill="1" applyBorder="1" applyAlignment="1">
      <alignment horizontal="center"/>
    </xf>
    <xf numFmtId="0" fontId="21" fillId="5" borderId="105" xfId="0" applyFont="1" applyFill="1" applyBorder="1" applyAlignment="1">
      <alignment horizontal="center"/>
    </xf>
    <xf numFmtId="0" fontId="33" fillId="0" borderId="8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33" fillId="0" borderId="5" xfId="0" applyFont="1" applyBorder="1" applyAlignment="1">
      <alignment horizontal="left"/>
    </xf>
    <xf numFmtId="0" fontId="21" fillId="6" borderId="131" xfId="0" applyNumberFormat="1" applyFont="1" applyFill="1" applyBorder="1" applyAlignment="1">
      <alignment horizontal="left" vertical="top" wrapText="1"/>
    </xf>
    <xf numFmtId="0" fontId="21" fillId="6" borderId="110" xfId="0" applyNumberFormat="1" applyFont="1" applyFill="1" applyBorder="1" applyAlignment="1">
      <alignment horizontal="left" vertical="top" wrapText="1"/>
    </xf>
    <xf numFmtId="0" fontId="21" fillId="6" borderId="112" xfId="0" applyNumberFormat="1" applyFont="1" applyFill="1" applyBorder="1" applyAlignment="1">
      <alignment horizontal="left" vertical="top" wrapText="1"/>
    </xf>
    <xf numFmtId="0" fontId="6" fillId="2" borderId="30" xfId="0" applyFont="1" applyFill="1" applyBorder="1" applyAlignment="1" applyProtection="1">
      <alignment horizontal="center" textRotation="90" wrapText="1"/>
    </xf>
    <xf numFmtId="0" fontId="6" fillId="2" borderId="31" xfId="0" applyFont="1" applyFill="1" applyBorder="1" applyAlignment="1" applyProtection="1">
      <alignment horizontal="center" textRotation="90" wrapText="1"/>
    </xf>
    <xf numFmtId="0" fontId="6" fillId="2" borderId="32" xfId="0" applyFont="1" applyFill="1" applyBorder="1" applyAlignment="1" applyProtection="1">
      <alignment horizontal="center" textRotation="90" wrapText="1"/>
    </xf>
    <xf numFmtId="0" fontId="21" fillId="6" borderId="130" xfId="0" applyNumberFormat="1" applyFont="1" applyFill="1" applyBorder="1" applyAlignment="1">
      <alignment horizontal="left" vertical="top" wrapText="1"/>
    </xf>
    <xf numFmtId="0" fontId="21" fillId="6" borderId="56" xfId="0" applyNumberFormat="1" applyFont="1" applyFill="1" applyBorder="1" applyAlignment="1">
      <alignment horizontal="left" vertical="top" wrapText="1"/>
    </xf>
    <xf numFmtId="0" fontId="21" fillId="6" borderId="111" xfId="0" applyNumberFormat="1" applyFont="1" applyFill="1" applyBorder="1" applyAlignment="1">
      <alignment horizontal="left" vertical="top" wrapText="1"/>
    </xf>
    <xf numFmtId="0" fontId="21" fillId="5" borderId="130" xfId="0" applyFont="1" applyFill="1" applyBorder="1" applyAlignment="1">
      <alignment horizontal="center"/>
    </xf>
    <xf numFmtId="0" fontId="21" fillId="5" borderId="56" xfId="0" applyFont="1" applyFill="1" applyBorder="1" applyAlignment="1">
      <alignment horizontal="center"/>
    </xf>
    <xf numFmtId="0" fontId="21" fillId="5" borderId="102" xfId="0" applyFont="1" applyFill="1" applyBorder="1" applyAlignment="1">
      <alignment horizontal="center"/>
    </xf>
    <xf numFmtId="0" fontId="21" fillId="5" borderId="21" xfId="0" applyFont="1" applyFill="1" applyBorder="1" applyAlignment="1">
      <alignment horizontal="center"/>
    </xf>
    <xf numFmtId="0" fontId="21" fillId="5" borderId="16" xfId="0" applyFont="1" applyFill="1" applyBorder="1" applyAlignment="1">
      <alignment horizontal="center"/>
    </xf>
    <xf numFmtId="0" fontId="21" fillId="5" borderId="103" xfId="0" applyFont="1" applyFill="1" applyBorder="1" applyAlignment="1">
      <alignment horizontal="center"/>
    </xf>
    <xf numFmtId="0" fontId="21" fillId="6" borderId="21" xfId="0" applyNumberFormat="1" applyFont="1" applyFill="1" applyBorder="1" applyAlignment="1">
      <alignment horizontal="left" vertical="top" wrapText="1"/>
    </xf>
    <xf numFmtId="0" fontId="21" fillId="6" borderId="16" xfId="0" applyNumberFormat="1" applyFont="1" applyFill="1" applyBorder="1" applyAlignment="1">
      <alignment horizontal="left" vertical="top" wrapText="1"/>
    </xf>
    <xf numFmtId="0" fontId="21" fillId="6" borderId="22" xfId="0" applyNumberFormat="1" applyFont="1" applyFill="1" applyBorder="1" applyAlignment="1">
      <alignment horizontal="left" vertical="top" wrapText="1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6" fillId="2" borderId="30" xfId="0" applyFont="1" applyFill="1" applyBorder="1" applyAlignment="1" applyProtection="1">
      <alignment horizontal="center" vertical="center"/>
    </xf>
    <xf numFmtId="0" fontId="6" fillId="2" borderId="31" xfId="0" applyFont="1" applyFill="1" applyBorder="1" applyAlignment="1" applyProtection="1">
      <alignment horizontal="center" vertical="center"/>
    </xf>
    <xf numFmtId="0" fontId="6" fillId="2" borderId="32" xfId="0" applyFont="1" applyFill="1" applyBorder="1" applyAlignment="1" applyProtection="1">
      <alignment horizontal="center" vertical="center"/>
    </xf>
    <xf numFmtId="14" fontId="6" fillId="5" borderId="30" xfId="0" applyNumberFormat="1" applyFont="1" applyFill="1" applyBorder="1" applyAlignment="1" applyProtection="1">
      <alignment horizontal="center" vertical="center"/>
    </xf>
    <xf numFmtId="14" fontId="6" fillId="5" borderId="32" xfId="0" applyNumberFormat="1" applyFont="1" applyFill="1" applyBorder="1" applyAlignment="1" applyProtection="1">
      <alignment horizontal="center" vertical="center"/>
    </xf>
    <xf numFmtId="0" fontId="32" fillId="6" borderId="122" xfId="5" applyNumberFormat="1" applyFont="1" applyFill="1" applyBorder="1" applyAlignment="1" applyProtection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top"/>
    </xf>
    <xf numFmtId="14" fontId="0" fillId="0" borderId="12" xfId="0" applyNumberFormat="1" applyBorder="1" applyAlignment="1">
      <alignment horizontal="center" vertical="top"/>
    </xf>
    <xf numFmtId="14" fontId="0" fillId="0" borderId="13" xfId="0" applyNumberFormat="1" applyBorder="1" applyAlignment="1">
      <alignment horizontal="center" vertical="top"/>
    </xf>
    <xf numFmtId="0" fontId="48" fillId="8" borderId="10" xfId="0" applyFont="1" applyFill="1" applyBorder="1" applyAlignment="1">
      <alignment horizontal="center" vertical="center"/>
    </xf>
    <xf numFmtId="0" fontId="48" fillId="13" borderId="10" xfId="0" applyFont="1" applyFill="1" applyBorder="1" applyAlignment="1">
      <alignment horizontal="center" vertical="center"/>
    </xf>
  </cellXfs>
  <cellStyles count="22">
    <cellStyle name="Euro" xfId="1"/>
    <cellStyle name="Euro 2" xfId="2"/>
    <cellStyle name="Euro 2 2" xfId="3"/>
    <cellStyle name="Euro 3" xfId="4"/>
    <cellStyle name="Hyperlink" xfId="5" builtinId="8"/>
    <cellStyle name="Hyperlink 2" xfId="6"/>
    <cellStyle name="Normal_030709_QAF_Spezifizierung_1.8" xfId="7"/>
    <cellStyle name="Prozent" xfId="8" builtinId="5"/>
    <cellStyle name="Standard" xfId="0" builtinId="0"/>
    <cellStyle name="Standard 12" xfId="21"/>
    <cellStyle name="Standard 2" xfId="9"/>
    <cellStyle name="Standard 2 2" xfId="10"/>
    <cellStyle name="Standard 2 3" xfId="11"/>
    <cellStyle name="Standard 3" xfId="12"/>
    <cellStyle name="Standard 4" xfId="13"/>
    <cellStyle name="Standard 5" xfId="14"/>
    <cellStyle name="Standard 6" xfId="15"/>
    <cellStyle name="Standard 7" xfId="16"/>
    <cellStyle name="Währung 2" xfId="17"/>
    <cellStyle name="Währung 2 2" xfId="18"/>
    <cellStyle name="Währung 3" xfId="19"/>
    <cellStyle name="Währung 4" xfId="20"/>
  </cellStyles>
  <dxfs count="53">
    <dxf>
      <border>
        <bottom style="thin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fill>
        <patternFill patternType="none">
          <bgColor indexed="65"/>
        </patternFill>
      </fill>
    </dxf>
    <dxf>
      <font>
        <name val="BMW Group Light"/>
        <scheme val="none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0F0F0"/>
        </patternFill>
      </fill>
    </dxf>
    <dxf>
      <border>
        <top style="medium">
          <color indexed="64"/>
        </top>
        <bottom style="medium">
          <color indexed="64"/>
        </bottom>
      </border>
    </dxf>
    <dxf>
      <fill>
        <patternFill>
          <bgColor rgb="FFF0F0F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499984740745262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bgColor theme="0"/>
        </patternFill>
      </fill>
    </dxf>
    <dxf>
      <fill>
        <patternFill patternType="lightUp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lightUp"/>
      </fill>
    </dxf>
    <dxf>
      <fill>
        <patternFill patternType="lightUp">
          <bgColor theme="0" tint="-4.9989318521683403E-2"/>
        </patternFill>
      </fill>
    </dxf>
    <dxf>
      <fill>
        <patternFill patternType="lightUp">
          <bgColor theme="0"/>
        </patternFill>
      </fill>
    </dxf>
    <dxf>
      <fill>
        <patternFill patternType="lightUp">
          <bgColor theme="0"/>
        </patternFill>
      </fill>
    </dxf>
    <dxf>
      <fill>
        <patternFill patternType="lightUp">
          <bgColor theme="0"/>
        </patternFill>
      </fill>
    </dxf>
    <dxf>
      <fill>
        <patternFill patternType="lightUp">
          <bgColor theme="0"/>
        </patternFill>
      </fill>
    </dxf>
    <dxf>
      <fill>
        <patternFill patternType="lightUp"/>
      </fill>
    </dxf>
    <dxf>
      <fill>
        <patternFill patternType="lightUp">
          <bgColor theme="0" tint="-4.9989318521683403E-2"/>
        </patternFill>
      </fill>
    </dxf>
    <dxf>
      <fill>
        <patternFill patternType="lightUp">
          <bgColor theme="0" tint="-4.9989318521683403E-2"/>
        </patternFill>
      </fill>
    </dxf>
    <dxf>
      <fill>
        <patternFill patternType="lightUp"/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E9E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E9E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TableStyleMedium9" defaultPivotStyle="PivotStyleLight16">
    <tableStyle name="PivotTable-Format 1" table="0" count="0"/>
    <tableStyle name="PivotTable-Format 2" table="0" count="1">
      <tableStyleElement type="wholeTable" dxfId="52"/>
    </tableStyle>
    <tableStyle name="PivotTable-Format 3" table="0" count="1">
      <tableStyleElement type="wholeTable" dxfId="51"/>
    </tableStyle>
  </tableStyles>
  <colors>
    <mruColors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Zwicknagl Markus" refreshedDate="41348.330732060182" createdVersion="1" refreshedVersion="3" recordCount="27" upgradeOnRefresh="1">
  <cacheSource type="worksheet">
    <worksheetSource ref="Y11:AA77" sheet="Material"/>
  </cacheSource>
  <cacheFields count="3">
    <cacheField name=" Rohstoffbezeichnung" numFmtId="0">
      <sharedItems containsNonDate="0" containsBlank="1" count="16">
        <m/>
        <s v="Kunststoff PP-GFxx - Recyclat" u="1"/>
        <s v="Kunststoff PP-TVxx - Recyclat" u="1"/>
        <s v="Carbon Black" u="1"/>
        <s v="Kunststoff PA - Recyclat" u="1"/>
        <s v="Kunststoff PP - Recyclat" u="1"/>
        <s v="ALUMINIUM HG 3M SELLER LME (MTZ)" u="1"/>
        <s v="Kunststoff Polyol" u="1"/>
        <s v="BLEI LME CASH SELLER (MTZ)" u="1"/>
        <s v="Legierungszuschlag" u="1"/>
        <s v="Zink (Reinrohstoff)" u="1"/>
        <s v="Aluminium (LME, Reinrohstoff)" u="1"/>
        <s v="Blei (LME, Reinrohstoff)" u="1"/>
        <s v="Kunststoff Polyacrylnitril" u="1"/>
        <s v="Kunststoff MDI" u="1"/>
        <s v="Kunststoff ABS-PC - Recyclat" u="1"/>
      </sharedItems>
    </cacheField>
    <cacheField name=" Bezugsgewicht [kg]" numFmtId="0">
      <sharedItems containsNonDate="0" containsString="0" containsBlank="1"/>
    </cacheField>
    <cacheField name=" Rohstoffnotierung_x000a_ Ro [AW/kg]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5" cacheId="0" dataOnRows="1" applyNumberFormats="0" applyBorderFormats="0" applyFontFormats="0" applyPatternFormats="0" applyAlignmentFormats="0" applyWidthHeightFormats="1" dataCaption="Daten" showMissing="0" updatedVersion="3" showMemberPropertyTips="0" rowGrandTotals="0" colGrandTotals="0" itemPrintTitles="1" createdVersion="1" indent="0" compact="0" compactData="0" gridDropZones="1">
  <location ref="C13:D15" firstHeaderRow="2" firstDataRow="2" firstDataCol="1"/>
  <pivotFields count="3">
    <pivotField axis="axisRow" compact="0" outline="0" subtotalTop="0" showAll="0" includeNewItemsInFilter="1" defaultSubtotal="0">
      <items count="16">
        <item h="1" x="0"/>
        <item m="1" x="12"/>
        <item m="1" x="3"/>
        <item m="1" x="8"/>
        <item m="1" x="11"/>
        <item m="1" x="10"/>
        <item m="1" x="4"/>
        <item m="1" x="7"/>
        <item m="1" x="5"/>
        <item m="1" x="1"/>
        <item m="1" x="13"/>
        <item m="1" x="14"/>
        <item m="1" x="15"/>
        <item m="1" x="2"/>
        <item m="1" x="9"/>
        <item m="1" x="6"/>
      </items>
    </pivotField>
    <pivotField dataField="1" compact="0" outline="0" subtotalTop="0" showAll="0" includeNewItemsInFilter="1" defaultSubtotal="0"/>
    <pivotField compact="0" outline="0" subtotalTop="0" showAll="0" includeNewItemsInFilter="1" defaultSubtotal="0"/>
  </pivotFields>
  <rowFields count="1">
    <field x="0"/>
  </rowFields>
  <colItems count="1">
    <i/>
  </colItems>
  <dataFields count="1">
    <dataField name="Summe von  Bezugsgewicht [kg]" fld="1" baseField="0" baseItem="0"/>
  </dataFields>
  <formats count="11">
    <format dxfId="10">
      <pivotArea outline="0" fieldPosition="0"/>
    </format>
    <format dxfId="9">
      <pivotArea outline="0" fieldPosition="0"/>
    </format>
    <format dxfId="8">
      <pivotArea outline="0" fieldPosition="0"/>
    </format>
    <format dxfId="7">
      <pivotArea outline="0" fieldPosition="0"/>
    </format>
    <format dxfId="6">
      <pivotArea outline="0" fieldPosition="0"/>
    </format>
    <format dxfId="5">
      <pivotArea outline="0" fieldPosition="0"/>
    </format>
    <format dxfId="4">
      <pivotArea outline="0" fieldPosition="0"/>
    </format>
    <format dxfId="3">
      <pivotArea type="all" dataOnly="0" outline="0" fieldPosition="0"/>
    </format>
    <format dxfId="2">
      <pivotArea outline="0" fieldPosition="0"/>
    </format>
    <format dxfId="1">
      <pivotArea outline="0" fieldPosition="0"/>
    </format>
    <format dxfId="0">
      <pivotArea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ulrich.wiedl@valeo.com" TargetMode="External"/><Relationship Id="rId1" Type="http://schemas.openxmlformats.org/officeDocument/2006/relationships/hyperlink" Target="https://b2b.bmw.com/baans/jsp/public/b2b_public.jsp?language=d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b2b.bmw.com/baans/jsp/public/b2b_public.jsp?language=de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b2b.bmw.com/baans/jsp/public/b2b_public.jsp?language=de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b2b.bmw.com/baans/jsp/public/b2b_public.jsp?language=de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b2b.bmw.com/baans/jsp/public/b2b_public.jsp?language=de" TargetMode="Externa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01Zus">
    <pageSetUpPr fitToPage="1"/>
  </sheetPr>
  <dimension ref="A1:T43"/>
  <sheetViews>
    <sheetView showGridLines="0" showZeros="0" tabSelected="1" zoomScale="80" zoomScaleNormal="80" workbookViewId="0">
      <selection activeCell="C5" sqref="C5:E5"/>
    </sheetView>
  </sheetViews>
  <sheetFormatPr baseColWidth="10" defaultColWidth="0" defaultRowHeight="14.25" zeroHeight="1"/>
  <cols>
    <col min="1" max="1" width="1.42578125" style="528" customWidth="1"/>
    <col min="2" max="2" width="32.7109375" style="69" customWidth="1"/>
    <col min="3" max="3" width="9.7109375" style="69" customWidth="1"/>
    <col min="4" max="4" width="11.7109375" style="69" customWidth="1"/>
    <col min="5" max="5" width="2.7109375" style="69" customWidth="1"/>
    <col min="6" max="6" width="3.7109375" style="69" customWidth="1"/>
    <col min="7" max="7" width="14.7109375" style="69" customWidth="1"/>
    <col min="8" max="8" width="9.7109375" style="69" customWidth="1"/>
    <col min="9" max="9" width="13.7109375" style="69" customWidth="1"/>
    <col min="10" max="10" width="10.7109375" style="69" customWidth="1"/>
    <col min="11" max="11" width="8.7109375" style="69" customWidth="1"/>
    <col min="12" max="12" width="26.85546875" style="69" customWidth="1"/>
    <col min="13" max="13" width="13.5703125" style="69" customWidth="1"/>
    <col min="14" max="14" width="14.85546875" style="69" customWidth="1"/>
    <col min="15" max="15" width="14.7109375" style="69" customWidth="1"/>
    <col min="16" max="16" width="20.42578125" style="69" customWidth="1"/>
    <col min="17" max="17" width="1.42578125" style="69" customWidth="1"/>
    <col min="18" max="18" width="15.28515625" style="69" customWidth="1"/>
    <col min="19" max="20" width="0" style="69" hidden="1" customWidth="1"/>
    <col min="21" max="16384" width="11.42578125" style="69" hidden="1"/>
  </cols>
  <sheetData>
    <row r="1" spans="1:20" s="311" customFormat="1" ht="7.5" customHeight="1" thickBot="1">
      <c r="A1" s="520"/>
      <c r="B1" s="520"/>
      <c r="C1" s="520"/>
      <c r="D1" s="520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2"/>
      <c r="P1" s="521"/>
      <c r="Q1" s="520"/>
    </row>
    <row r="2" spans="1:20" ht="26.25" customHeight="1">
      <c r="A2" s="523">
        <v>26.25</v>
      </c>
      <c r="B2" s="61" t="s">
        <v>1</v>
      </c>
      <c r="C2" s="62"/>
      <c r="D2" s="62"/>
      <c r="E2" s="77"/>
      <c r="F2" s="64" t="s">
        <v>2</v>
      </c>
      <c r="G2" s="62"/>
      <c r="H2" s="62"/>
      <c r="I2" s="62"/>
      <c r="J2" s="62"/>
      <c r="K2" s="62"/>
      <c r="L2" s="63" t="s">
        <v>652</v>
      </c>
      <c r="M2" s="63"/>
      <c r="N2" s="62"/>
      <c r="O2" s="189" t="s">
        <v>48</v>
      </c>
      <c r="P2" s="77"/>
      <c r="Q2" s="103"/>
    </row>
    <row r="3" spans="1:20" ht="18" customHeight="1">
      <c r="A3" s="524">
        <v>18</v>
      </c>
      <c r="B3" s="78" t="s">
        <v>503</v>
      </c>
      <c r="C3" s="80"/>
      <c r="D3" s="80"/>
      <c r="E3" s="190"/>
      <c r="F3" s="191" t="s">
        <v>4</v>
      </c>
      <c r="H3" s="82"/>
      <c r="I3" s="82"/>
      <c r="J3" s="82"/>
      <c r="K3" s="82"/>
      <c r="L3" s="83" t="s">
        <v>948</v>
      </c>
      <c r="M3" s="76"/>
      <c r="N3" s="82"/>
      <c r="O3" s="82"/>
      <c r="P3" s="84"/>
      <c r="Q3" s="103"/>
    </row>
    <row r="4" spans="1:20" ht="15.75" customHeight="1" thickBot="1">
      <c r="A4" s="524">
        <v>15.75</v>
      </c>
      <c r="B4" s="668" t="s">
        <v>950</v>
      </c>
      <c r="C4" s="368"/>
      <c r="D4" s="85"/>
      <c r="E4" s="192"/>
      <c r="F4" s="193"/>
      <c r="G4" s="87"/>
      <c r="H4" s="87"/>
      <c r="I4" s="87"/>
      <c r="J4" s="87"/>
      <c r="K4" s="87"/>
      <c r="M4" s="87"/>
      <c r="N4" s="87"/>
      <c r="O4" s="87"/>
      <c r="P4" s="88"/>
      <c r="Q4" s="103"/>
    </row>
    <row r="5" spans="1:20" ht="17.100000000000001" customHeight="1">
      <c r="A5" s="525">
        <v>17</v>
      </c>
      <c r="B5" s="194" t="s">
        <v>5</v>
      </c>
      <c r="C5" s="745" t="s">
        <v>951</v>
      </c>
      <c r="D5" s="745"/>
      <c r="E5" s="746"/>
      <c r="F5" s="370" t="s">
        <v>282</v>
      </c>
      <c r="G5" s="370"/>
      <c r="H5" s="370"/>
      <c r="I5" s="745" t="s">
        <v>951</v>
      </c>
      <c r="J5" s="745"/>
      <c r="K5" s="745"/>
      <c r="L5" s="167" t="s">
        <v>6</v>
      </c>
      <c r="M5" s="745" t="s">
        <v>955</v>
      </c>
      <c r="N5" s="745"/>
      <c r="O5" s="745"/>
      <c r="P5" s="746"/>
      <c r="Q5" s="103"/>
    </row>
    <row r="6" spans="1:20" ht="17.100000000000001" customHeight="1">
      <c r="A6" s="525">
        <v>17</v>
      </c>
      <c r="B6" s="169" t="s">
        <v>7</v>
      </c>
      <c r="C6" s="753" t="s">
        <v>952</v>
      </c>
      <c r="D6" s="751"/>
      <c r="E6" s="754"/>
      <c r="F6" s="372" t="s">
        <v>8</v>
      </c>
      <c r="G6" s="372"/>
      <c r="H6" s="372"/>
      <c r="I6" s="751">
        <v>16129510</v>
      </c>
      <c r="J6" s="751"/>
      <c r="K6" s="751"/>
      <c r="L6" s="170" t="s">
        <v>9</v>
      </c>
      <c r="M6" s="747"/>
      <c r="N6" s="747"/>
      <c r="O6" s="747"/>
      <c r="P6" s="748"/>
      <c r="Q6" s="103"/>
    </row>
    <row r="7" spans="1:20" ht="17.100000000000001" customHeight="1">
      <c r="A7" s="525">
        <v>17</v>
      </c>
      <c r="B7" s="169" t="s">
        <v>10</v>
      </c>
      <c r="C7" s="751" t="s">
        <v>953</v>
      </c>
      <c r="D7" s="751"/>
      <c r="E7" s="754"/>
      <c r="F7" s="372" t="s">
        <v>11</v>
      </c>
      <c r="G7" s="372"/>
      <c r="H7" s="372"/>
      <c r="I7" s="751" t="s">
        <v>954</v>
      </c>
      <c r="J7" s="751"/>
      <c r="K7" s="751"/>
      <c r="L7" s="170" t="s">
        <v>12</v>
      </c>
      <c r="M7" s="747" t="s">
        <v>1063</v>
      </c>
      <c r="N7" s="747"/>
      <c r="O7" s="747"/>
      <c r="P7" s="748"/>
      <c r="Q7" s="103"/>
    </row>
    <row r="8" spans="1:20" ht="17.100000000000001" customHeight="1" thickBot="1">
      <c r="A8" s="525">
        <v>17</v>
      </c>
      <c r="B8" s="172" t="s">
        <v>13</v>
      </c>
      <c r="C8" s="755">
        <v>42513</v>
      </c>
      <c r="D8" s="755"/>
      <c r="E8" s="756"/>
      <c r="F8" s="195" t="s">
        <v>14</v>
      </c>
      <c r="G8" s="195"/>
      <c r="H8" s="195"/>
      <c r="I8" s="752"/>
      <c r="J8" s="749"/>
      <c r="K8" s="749"/>
      <c r="L8" s="173" t="s">
        <v>15</v>
      </c>
      <c r="M8" s="749" t="s">
        <v>1062</v>
      </c>
      <c r="N8" s="749"/>
      <c r="O8" s="749"/>
      <c r="P8" s="750"/>
      <c r="Q8" s="103"/>
      <c r="S8" s="69" t="s">
        <v>653</v>
      </c>
    </row>
    <row r="9" spans="1:20" ht="12" customHeight="1" thickBot="1">
      <c r="A9" s="524">
        <v>20</v>
      </c>
      <c r="B9" s="196"/>
      <c r="C9" s="757"/>
      <c r="D9" s="757"/>
      <c r="E9" s="197"/>
      <c r="F9" s="196"/>
      <c r="G9" s="196"/>
      <c r="H9" s="196"/>
      <c r="I9" s="198"/>
      <c r="J9" s="198"/>
      <c r="K9" s="198"/>
      <c r="L9" s="198"/>
      <c r="M9" s="198"/>
      <c r="N9" s="198"/>
      <c r="O9" s="198"/>
      <c r="P9" s="198"/>
      <c r="Q9" s="103"/>
    </row>
    <row r="10" spans="1:20" ht="18.95" customHeight="1" thickBot="1">
      <c r="A10" s="524">
        <v>19</v>
      </c>
      <c r="B10" s="114" t="s">
        <v>0</v>
      </c>
      <c r="C10" s="111"/>
      <c r="D10" s="115"/>
      <c r="E10" s="199"/>
      <c r="F10" s="200"/>
      <c r="G10" s="201"/>
      <c r="H10" s="201"/>
      <c r="I10" s="201"/>
      <c r="J10" s="201"/>
      <c r="K10" s="201"/>
      <c r="L10" s="201"/>
      <c r="M10" s="202" t="s">
        <v>497</v>
      </c>
      <c r="N10" s="203" t="str">
        <f>IF(C28="","", C28)</f>
        <v/>
      </c>
      <c r="O10" s="203" t="str">
        <f>IF(C27="","", C27)</f>
        <v/>
      </c>
      <c r="P10" s="204" t="str">
        <f>C26</f>
        <v>EUR</v>
      </c>
      <c r="Q10" s="103"/>
    </row>
    <row r="11" spans="1:20" ht="18.95" customHeight="1">
      <c r="A11" s="524">
        <v>19</v>
      </c>
      <c r="B11" s="579"/>
      <c r="C11" s="149"/>
      <c r="D11" s="580"/>
      <c r="E11" s="199"/>
      <c r="F11" s="205" t="s">
        <v>16</v>
      </c>
      <c r="G11" s="206" t="s">
        <v>339</v>
      </c>
      <c r="H11" s="207"/>
      <c r="I11" s="207"/>
      <c r="J11" s="208"/>
      <c r="K11" s="209"/>
      <c r="L11" s="210"/>
      <c r="M11" s="207"/>
      <c r="N11" s="385">
        <f ca="1">Material!U82</f>
        <v>0</v>
      </c>
      <c r="O11" s="385">
        <f ca="1">Material!U81</f>
        <v>0</v>
      </c>
      <c r="P11" s="373">
        <f ca="1">Material!U80</f>
        <v>13.68785173152</v>
      </c>
      <c r="Q11" s="103"/>
      <c r="R11" s="526"/>
    </row>
    <row r="12" spans="1:20" ht="18.95" customHeight="1" thickBot="1">
      <c r="A12" s="524">
        <v>19</v>
      </c>
      <c r="B12" s="579"/>
      <c r="C12" s="149"/>
      <c r="D12" s="580"/>
      <c r="E12" s="199"/>
      <c r="F12" s="211" t="s">
        <v>17</v>
      </c>
      <c r="G12" s="212" t="s">
        <v>18</v>
      </c>
      <c r="H12" s="213"/>
      <c r="I12" s="213"/>
      <c r="J12" s="213"/>
      <c r="K12" s="213"/>
      <c r="L12" s="213"/>
      <c r="M12" s="213"/>
      <c r="N12" s="386">
        <f ca="1">Fertigungskosten!U39</f>
        <v>0</v>
      </c>
      <c r="O12" s="386">
        <f ca="1">Fertigungskosten!U38</f>
        <v>0</v>
      </c>
      <c r="P12" s="374">
        <f ca="1">Fertigungskosten!U37</f>
        <v>2.92</v>
      </c>
      <c r="Q12" s="103"/>
      <c r="R12" s="526"/>
      <c r="S12" s="526"/>
      <c r="T12" s="526"/>
    </row>
    <row r="13" spans="1:20" ht="18.95" customHeight="1">
      <c r="A13" s="524">
        <v>19</v>
      </c>
      <c r="B13" s="214" t="s">
        <v>43</v>
      </c>
      <c r="C13" s="575"/>
      <c r="D13" s="576">
        <v>10</v>
      </c>
      <c r="E13" s="199"/>
      <c r="F13" s="215"/>
      <c r="G13" s="216" t="s">
        <v>410</v>
      </c>
      <c r="H13" s="185"/>
      <c r="I13" s="217"/>
      <c r="J13" s="218"/>
      <c r="K13" s="219"/>
      <c r="L13" s="220" t="s">
        <v>392</v>
      </c>
      <c r="M13" s="217"/>
      <c r="N13" s="387">
        <f ca="1">N12+N11</f>
        <v>0</v>
      </c>
      <c r="O13" s="387">
        <f ca="1">O12+O11</f>
        <v>0</v>
      </c>
      <c r="P13" s="375">
        <f ca="1">P12+P11</f>
        <v>16.60785173152</v>
      </c>
      <c r="Q13" s="103"/>
      <c r="R13" s="526"/>
    </row>
    <row r="14" spans="1:20" ht="18.95" customHeight="1">
      <c r="A14" s="524">
        <v>19</v>
      </c>
      <c r="B14" s="214" t="s">
        <v>44</v>
      </c>
      <c r="C14" s="577"/>
      <c r="D14" s="669" t="s">
        <v>956</v>
      </c>
      <c r="E14" s="199"/>
      <c r="F14" s="221"/>
      <c r="G14" s="222" t="s">
        <v>333</v>
      </c>
      <c r="H14" s="222"/>
      <c r="I14" s="223"/>
      <c r="J14" s="224"/>
      <c r="K14" s="225"/>
      <c r="L14" s="226"/>
      <c r="M14" s="223"/>
      <c r="N14" s="388">
        <f ca="1">Material!M82+Material!L82</f>
        <v>0</v>
      </c>
      <c r="O14" s="388">
        <f ca="1">Material!M81+Material!L81</f>
        <v>0</v>
      </c>
      <c r="P14" s="376">
        <f ca="1">Material!M80+Material!L80</f>
        <v>0</v>
      </c>
      <c r="Q14" s="103"/>
      <c r="R14" s="526"/>
    </row>
    <row r="15" spans="1:20" ht="18.95" customHeight="1" thickBot="1">
      <c r="A15" s="524">
        <v>19</v>
      </c>
      <c r="B15" s="227" t="s">
        <v>45</v>
      </c>
      <c r="C15" s="577"/>
      <c r="D15" s="669" t="s">
        <v>957</v>
      </c>
      <c r="E15" s="199"/>
      <c r="F15" s="228"/>
      <c r="G15" s="229" t="s">
        <v>334</v>
      </c>
      <c r="H15" s="229"/>
      <c r="I15" s="230"/>
      <c r="J15" s="230"/>
      <c r="K15" s="231"/>
      <c r="L15" s="231"/>
      <c r="M15" s="230"/>
      <c r="N15" s="389">
        <f ca="1">Material!N82</f>
        <v>0</v>
      </c>
      <c r="O15" s="389">
        <f ca="1">Material!N81</f>
        <v>0</v>
      </c>
      <c r="P15" s="377">
        <f ca="1">Material!N80</f>
        <v>0</v>
      </c>
      <c r="Q15" s="103"/>
      <c r="R15" s="526"/>
    </row>
    <row r="16" spans="1:20" ht="18.95" customHeight="1" thickBot="1">
      <c r="A16" s="524">
        <v>19</v>
      </c>
      <c r="B16" s="214" t="s">
        <v>286</v>
      </c>
      <c r="C16" s="577"/>
      <c r="D16" s="578"/>
      <c r="E16" s="199"/>
      <c r="F16" s="233"/>
      <c r="G16" s="233"/>
      <c r="H16" s="234"/>
      <c r="I16" s="235"/>
      <c r="J16" s="235"/>
      <c r="K16" s="236"/>
      <c r="L16" s="236"/>
      <c r="M16" s="235"/>
      <c r="N16" s="237"/>
      <c r="O16" s="237"/>
      <c r="P16" s="237"/>
      <c r="Q16" s="103"/>
      <c r="R16" s="526"/>
    </row>
    <row r="17" spans="1:20" ht="18.95" customHeight="1">
      <c r="A17" s="524">
        <v>19</v>
      </c>
      <c r="B17" s="214" t="s">
        <v>285</v>
      </c>
      <c r="C17" s="758"/>
      <c r="D17" s="759"/>
      <c r="E17" s="199"/>
      <c r="F17" s="205" t="s">
        <v>19</v>
      </c>
      <c r="G17" s="206" t="s">
        <v>291</v>
      </c>
      <c r="H17" s="206"/>
      <c r="I17" s="207"/>
      <c r="J17" s="238"/>
      <c r="K17" s="208"/>
      <c r="L17" s="631"/>
      <c r="M17" s="238"/>
      <c r="N17" s="385">
        <f ca="1">'SBM-SEKOF-FWZ'!U54</f>
        <v>0</v>
      </c>
      <c r="O17" s="385">
        <f ca="1">'SBM-SEKOF-FWZ'!U53</f>
        <v>0</v>
      </c>
      <c r="P17" s="373">
        <f ca="1">'SBM-SEKOF-FWZ'!U52</f>
        <v>0</v>
      </c>
      <c r="Q17" s="103"/>
      <c r="R17" s="526"/>
    </row>
    <row r="18" spans="1:20" ht="18.95" customHeight="1" thickBot="1">
      <c r="A18" s="524">
        <v>19</v>
      </c>
      <c r="B18" s="581" t="s">
        <v>326</v>
      </c>
      <c r="C18" s="760">
        <v>43221</v>
      </c>
      <c r="D18" s="761"/>
      <c r="E18" s="199"/>
      <c r="F18" s="243" t="s">
        <v>20</v>
      </c>
      <c r="G18" s="244" t="s">
        <v>376</v>
      </c>
      <c r="H18" s="240"/>
      <c r="I18" s="240" t="s">
        <v>374</v>
      </c>
      <c r="J18" s="241"/>
      <c r="K18" s="209"/>
      <c r="L18" s="629"/>
      <c r="M18" s="241"/>
      <c r="N18" s="390">
        <f ca="1">Material!W82</f>
        <v>0</v>
      </c>
      <c r="O18" s="390">
        <f ca="1">Material!W81</f>
        <v>0</v>
      </c>
      <c r="P18" s="378">
        <f ca="1">Material!W80 + L18</f>
        <v>5.4971292094458529E-2</v>
      </c>
      <c r="Q18" s="103"/>
      <c r="R18" s="526"/>
    </row>
    <row r="19" spans="1:20" ht="18.95" customHeight="1" thickBot="1">
      <c r="A19" s="524">
        <v>19</v>
      </c>
      <c r="B19" s="114" t="s">
        <v>22</v>
      </c>
      <c r="C19" s="111"/>
      <c r="D19" s="115"/>
      <c r="E19" s="199"/>
      <c r="F19" s="275"/>
      <c r="G19" s="276"/>
      <c r="H19" s="229"/>
      <c r="I19" s="229" t="s">
        <v>375</v>
      </c>
      <c r="J19" s="230"/>
      <c r="K19" s="231"/>
      <c r="L19" s="630"/>
      <c r="M19" s="230"/>
      <c r="N19" s="389">
        <f ca="1">Fertigungskosten!W39</f>
        <v>0</v>
      </c>
      <c r="O19" s="389">
        <f ca="1">Fertigungskosten!W38</f>
        <v>0</v>
      </c>
      <c r="P19" s="377">
        <f ca="1">Fertigungskosten!W37 + L19</f>
        <v>1.1726907630522235E-2</v>
      </c>
      <c r="Q19" s="103"/>
      <c r="R19" s="526"/>
    </row>
    <row r="20" spans="1:20" ht="18.95" customHeight="1" thickBot="1">
      <c r="A20" s="524">
        <v>19</v>
      </c>
      <c r="B20" s="764"/>
      <c r="C20" s="765"/>
      <c r="D20" s="766"/>
      <c r="E20" s="19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03"/>
      <c r="R20" s="526"/>
    </row>
    <row r="21" spans="1:20" ht="18.95" customHeight="1" thickBot="1">
      <c r="A21" s="524">
        <v>19</v>
      </c>
      <c r="B21" s="214" t="s">
        <v>377</v>
      </c>
      <c r="C21" s="762" t="s">
        <v>958</v>
      </c>
      <c r="D21" s="763"/>
      <c r="E21" s="199"/>
      <c r="F21" s="248"/>
      <c r="G21" s="233" t="s">
        <v>59</v>
      </c>
      <c r="H21" s="234"/>
      <c r="I21" s="249"/>
      <c r="J21" s="236"/>
      <c r="K21" s="236"/>
      <c r="L21" s="236" t="s">
        <v>940</v>
      </c>
      <c r="M21" s="250"/>
      <c r="N21" s="391">
        <f ca="1">SUM(N17:N19)+N13</f>
        <v>0</v>
      </c>
      <c r="O21" s="391">
        <f ca="1">SUM(O17:O19)+O13</f>
        <v>0</v>
      </c>
      <c r="P21" s="379">
        <f ca="1">SUM(P17:P19)+P13</f>
        <v>16.674549931244982</v>
      </c>
      <c r="Q21" s="103"/>
      <c r="R21" s="526"/>
    </row>
    <row r="22" spans="1:20" ht="18.95" customHeight="1" thickBot="1">
      <c r="A22" s="524">
        <v>19</v>
      </c>
      <c r="B22" s="214" t="s">
        <v>283</v>
      </c>
      <c r="C22" s="762"/>
      <c r="D22" s="763"/>
      <c r="E22" s="199"/>
      <c r="F22" s="103"/>
      <c r="G22" s="103"/>
      <c r="H22" s="103"/>
      <c r="I22" s="103"/>
      <c r="J22" s="103"/>
      <c r="K22" s="103"/>
      <c r="L22" s="103"/>
      <c r="M22" s="103"/>
      <c r="N22" s="666"/>
      <c r="O22" s="666"/>
      <c r="P22" s="666"/>
      <c r="Q22" s="103"/>
      <c r="R22" s="526"/>
      <c r="S22" s="526"/>
    </row>
    <row r="23" spans="1:20" ht="18.95" customHeight="1">
      <c r="A23" s="524">
        <v>19</v>
      </c>
      <c r="B23" s="214" t="s">
        <v>325</v>
      </c>
      <c r="C23" s="762"/>
      <c r="D23" s="763"/>
      <c r="E23" s="199"/>
      <c r="F23" s="205" t="s">
        <v>21</v>
      </c>
      <c r="G23" s="206" t="s">
        <v>941</v>
      </c>
      <c r="H23" s="206"/>
      <c r="I23" s="207"/>
      <c r="J23" s="238"/>
      <c r="K23" s="208" t="s">
        <v>31</v>
      </c>
      <c r="L23" s="767" t="s">
        <v>994</v>
      </c>
      <c r="M23" s="768"/>
      <c r="N23" s="667"/>
      <c r="O23" s="667"/>
      <c r="P23" s="665">
        <f>0.64+1.5+ 1.4</f>
        <v>3.54</v>
      </c>
      <c r="Q23" s="103"/>
      <c r="R23" s="526"/>
    </row>
    <row r="24" spans="1:20" ht="18.95" customHeight="1" thickBot="1">
      <c r="A24" s="524">
        <v>19</v>
      </c>
      <c r="B24" s="246"/>
      <c r="C24" s="247"/>
      <c r="D24" s="788" t="s">
        <v>501</v>
      </c>
      <c r="E24" s="199"/>
      <c r="F24" s="255"/>
      <c r="G24" s="256" t="s">
        <v>391</v>
      </c>
      <c r="H24" s="257"/>
      <c r="I24" s="258"/>
      <c r="J24" s="258"/>
      <c r="K24" s="258"/>
      <c r="L24" s="258" t="s">
        <v>386</v>
      </c>
      <c r="M24" s="258"/>
      <c r="N24" s="392">
        <f ca="1">N21+N23</f>
        <v>0</v>
      </c>
      <c r="O24" s="392">
        <f ca="1">O21+O23</f>
        <v>0</v>
      </c>
      <c r="P24" s="380">
        <f ca="1">P21+P23</f>
        <v>20.214549931244981</v>
      </c>
      <c r="Q24" s="103"/>
      <c r="R24" s="526"/>
    </row>
    <row r="25" spans="1:20" ht="18.95" customHeight="1" thickBot="1">
      <c r="A25" s="524"/>
      <c r="B25" s="251"/>
      <c r="C25" s="252"/>
      <c r="D25" s="789"/>
      <c r="E25" s="199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696"/>
    </row>
    <row r="26" spans="1:20" ht="18.95" customHeight="1">
      <c r="A26" s="524">
        <v>19</v>
      </c>
      <c r="B26" s="253" t="s">
        <v>496</v>
      </c>
      <c r="C26" s="254" t="s">
        <v>46</v>
      </c>
      <c r="D26" s="790"/>
      <c r="E26" s="199"/>
      <c r="F26" s="205" t="s">
        <v>23</v>
      </c>
      <c r="G26" s="207" t="s">
        <v>781</v>
      </c>
      <c r="H26" s="207"/>
      <c r="I26" s="208"/>
      <c r="J26" s="208"/>
      <c r="K26" s="208" t="s">
        <v>31</v>
      </c>
      <c r="L26" s="767"/>
      <c r="M26" s="768"/>
      <c r="N26" s="385">
        <f>Material!AB82</f>
        <v>0</v>
      </c>
      <c r="O26" s="385">
        <f>Material!AB81</f>
        <v>0</v>
      </c>
      <c r="P26" s="373">
        <f>Material!AB80</f>
        <v>0</v>
      </c>
      <c r="Q26" s="103"/>
      <c r="R26" s="696"/>
    </row>
    <row r="27" spans="1:20" ht="18.95" customHeight="1">
      <c r="A27" s="524">
        <v>19</v>
      </c>
      <c r="B27" s="253" t="s">
        <v>664</v>
      </c>
      <c r="C27" s="254"/>
      <c r="D27" s="383"/>
      <c r="E27" s="199"/>
      <c r="F27" s="260" t="s">
        <v>24</v>
      </c>
      <c r="G27" s="240" t="s">
        <v>335</v>
      </c>
      <c r="H27" s="240"/>
      <c r="I27" s="209"/>
      <c r="J27" s="209"/>
      <c r="K27" s="209" t="s">
        <v>31</v>
      </c>
      <c r="L27" s="762"/>
      <c r="M27" s="791"/>
      <c r="N27" s="394"/>
      <c r="O27" s="394"/>
      <c r="P27" s="242"/>
      <c r="Q27" s="103"/>
      <c r="R27" s="696"/>
    </row>
    <row r="28" spans="1:20" ht="18.95" customHeight="1" thickBot="1">
      <c r="A28" s="524">
        <v>19</v>
      </c>
      <c r="B28" s="259" t="s">
        <v>665</v>
      </c>
      <c r="C28" s="254"/>
      <c r="D28" s="384"/>
      <c r="E28" s="199"/>
      <c r="F28" s="261" t="s">
        <v>56</v>
      </c>
      <c r="G28" s="262" t="s">
        <v>336</v>
      </c>
      <c r="H28" s="262"/>
      <c r="I28" s="263"/>
      <c r="J28" s="263"/>
      <c r="K28" s="264" t="s">
        <v>31</v>
      </c>
      <c r="L28" s="792"/>
      <c r="M28" s="793"/>
      <c r="N28" s="395"/>
      <c r="O28" s="395"/>
      <c r="P28" s="265"/>
      <c r="Q28" s="103"/>
      <c r="R28" s="697"/>
    </row>
    <row r="29" spans="1:20" ht="18.95" customHeight="1" thickBot="1">
      <c r="A29" s="524">
        <v>19</v>
      </c>
      <c r="B29" s="114" t="s">
        <v>25</v>
      </c>
      <c r="C29" s="111"/>
      <c r="D29" s="115"/>
      <c r="E29" s="199"/>
      <c r="F29" s="255"/>
      <c r="G29" s="256" t="s">
        <v>390</v>
      </c>
      <c r="H29" s="257"/>
      <c r="I29" s="258"/>
      <c r="J29" s="258"/>
      <c r="K29" s="258"/>
      <c r="L29" s="258" t="s">
        <v>942</v>
      </c>
      <c r="M29" s="258"/>
      <c r="N29" s="393">
        <f ca="1">SUM(N26:N28)+N24</f>
        <v>0</v>
      </c>
      <c r="O29" s="393">
        <f ca="1">SUM(O26:O28)+O24</f>
        <v>0</v>
      </c>
      <c r="P29" s="381">
        <f ca="1">SUM(P26:P28)+P24</f>
        <v>20.214549931244981</v>
      </c>
      <c r="Q29" s="103"/>
      <c r="R29" s="697"/>
    </row>
    <row r="30" spans="1:20" ht="18.95" customHeight="1" thickBot="1">
      <c r="A30" s="524">
        <v>19</v>
      </c>
      <c r="B30" s="778"/>
      <c r="C30" s="779"/>
      <c r="D30" s="780"/>
      <c r="E30" s="199"/>
      <c r="F30" s="266"/>
      <c r="G30" s="267" t="s">
        <v>502</v>
      </c>
      <c r="H30" s="267"/>
      <c r="I30" s="268"/>
      <c r="J30" s="268"/>
      <c r="K30" s="268"/>
      <c r="L30" s="268"/>
      <c r="M30" s="268"/>
      <c r="N30" s="269"/>
      <c r="O30" s="269"/>
      <c r="P30" s="382" t="str">
        <f>IF(AND(OR(C27=0,D27=0),OR(C28=0,D28=0)),"",P29+(O29*D27)+(N29*D28))</f>
        <v/>
      </c>
      <c r="Q30" s="103"/>
      <c r="R30" s="696"/>
      <c r="T30" s="527"/>
    </row>
    <row r="31" spans="1:20" ht="18.95" customHeight="1" thickBot="1">
      <c r="A31" s="524">
        <v>19</v>
      </c>
      <c r="B31" s="781"/>
      <c r="C31" s="782"/>
      <c r="D31" s="783"/>
      <c r="E31" s="199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696"/>
    </row>
    <row r="32" spans="1:20" ht="18.95" customHeight="1">
      <c r="A32" s="524">
        <v>19</v>
      </c>
      <c r="B32" s="214" t="s">
        <v>26</v>
      </c>
      <c r="C32" s="776"/>
      <c r="D32" s="777"/>
      <c r="E32" s="199"/>
      <c r="F32" s="270"/>
      <c r="G32" s="206" t="s">
        <v>887</v>
      </c>
      <c r="H32" s="207"/>
      <c r="I32" s="271"/>
      <c r="J32" s="208"/>
      <c r="K32" s="208"/>
      <c r="L32" s="168"/>
      <c r="M32" s="272"/>
      <c r="N32" s="273"/>
      <c r="O32" s="273"/>
      <c r="P32" s="239"/>
      <c r="Q32" s="103"/>
      <c r="R32" s="696"/>
    </row>
    <row r="33" spans="1:20" ht="18.95" customHeight="1">
      <c r="A33" s="524">
        <v>19</v>
      </c>
      <c r="B33" s="214" t="s">
        <v>27</v>
      </c>
      <c r="C33" s="776"/>
      <c r="D33" s="777"/>
      <c r="E33" s="199"/>
      <c r="F33" s="260" t="s">
        <v>943</v>
      </c>
      <c r="G33" s="213" t="s">
        <v>30</v>
      </c>
      <c r="H33" s="244"/>
      <c r="I33" s="241"/>
      <c r="J33" s="245"/>
      <c r="K33" s="209" t="s">
        <v>31</v>
      </c>
      <c r="L33" s="762"/>
      <c r="M33" s="762"/>
      <c r="N33" s="394"/>
      <c r="O33" s="394"/>
      <c r="P33" s="242"/>
      <c r="Q33" s="103"/>
      <c r="R33" s="696"/>
      <c r="T33" s="69" t="s">
        <v>653</v>
      </c>
    </row>
    <row r="34" spans="1:20" ht="18.95" customHeight="1" thickBot="1">
      <c r="A34" s="524">
        <v>19</v>
      </c>
      <c r="B34" s="232" t="s">
        <v>28</v>
      </c>
      <c r="C34" s="776"/>
      <c r="D34" s="777"/>
      <c r="E34" s="199"/>
      <c r="F34" s="211" t="s">
        <v>314</v>
      </c>
      <c r="G34" s="213" t="s">
        <v>37</v>
      </c>
      <c r="H34" s="212"/>
      <c r="I34" s="632"/>
      <c r="J34" s="633"/>
      <c r="K34" s="634" t="s">
        <v>31</v>
      </c>
      <c r="L34" s="784"/>
      <c r="M34" s="784"/>
      <c r="N34" s="392">
        <f ca="1">'SBM-SEKOF-FWZ'!T54</f>
        <v>0</v>
      </c>
      <c r="O34" s="392">
        <f ca="1">'SBM-SEKOF-FWZ'!T53</f>
        <v>0</v>
      </c>
      <c r="P34" s="671">
        <f ca="1">'SBM-SEKOF-FWZ'!T52</f>
        <v>1952300</v>
      </c>
      <c r="Q34" s="103"/>
      <c r="R34" s="526"/>
    </row>
    <row r="35" spans="1:20" ht="18.95" customHeight="1" thickBot="1">
      <c r="A35" s="524">
        <v>19</v>
      </c>
      <c r="B35" s="214" t="s">
        <v>332</v>
      </c>
      <c r="C35" s="776"/>
      <c r="D35" s="777"/>
      <c r="E35" s="199"/>
      <c r="F35" s="640"/>
      <c r="G35" s="641" t="s">
        <v>945</v>
      </c>
      <c r="H35" s="642"/>
      <c r="I35" s="643"/>
      <c r="J35" s="643"/>
      <c r="K35" s="643"/>
      <c r="L35" s="643"/>
      <c r="M35" s="643"/>
      <c r="N35" s="639">
        <f ca="1">SUM(N33:N34)</f>
        <v>0</v>
      </c>
      <c r="O35" s="639">
        <f t="shared" ref="O35:P35" ca="1" si="0">SUM(O33:O34)</f>
        <v>0</v>
      </c>
      <c r="P35" s="672">
        <f t="shared" ca="1" si="0"/>
        <v>1952300</v>
      </c>
      <c r="Q35" s="103"/>
      <c r="R35" s="526"/>
    </row>
    <row r="36" spans="1:20" ht="18.95" customHeight="1" thickBot="1">
      <c r="A36" s="524">
        <v>19</v>
      </c>
      <c r="B36" s="274" t="s">
        <v>29</v>
      </c>
      <c r="C36" s="786"/>
      <c r="D36" s="787"/>
      <c r="E36" s="199"/>
      <c r="F36" s="635"/>
      <c r="G36" s="234" t="s">
        <v>944</v>
      </c>
      <c r="H36" s="233"/>
      <c r="I36" s="235"/>
      <c r="J36" s="636"/>
      <c r="K36" s="236"/>
      <c r="L36" s="785"/>
      <c r="M36" s="785"/>
      <c r="N36" s="637"/>
      <c r="O36" s="637"/>
      <c r="P36" s="638" t="str">
        <f>IF(AND(OR(C27=0,D27=0),OR(C28=0,D28=0)),"",P35+(O35*D27)+(N35*D28))</f>
        <v/>
      </c>
      <c r="Q36" s="103"/>
      <c r="R36" s="526"/>
    </row>
    <row r="37" spans="1:20" ht="12" customHeight="1" thickBot="1">
      <c r="A37" s="524">
        <v>20</v>
      </c>
      <c r="B37" s="113"/>
      <c r="C37" s="113"/>
      <c r="D37" s="113"/>
      <c r="E37" s="277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</row>
    <row r="38" spans="1:20" ht="22.5" customHeight="1">
      <c r="A38" s="520"/>
      <c r="B38" s="278" t="s">
        <v>451</v>
      </c>
      <c r="C38" s="769"/>
      <c r="D38" s="770"/>
      <c r="E38" s="770"/>
      <c r="F38" s="770"/>
      <c r="G38" s="770"/>
      <c r="H38" s="770"/>
      <c r="I38" s="770"/>
      <c r="J38" s="770"/>
      <c r="K38" s="770"/>
      <c r="L38" s="770"/>
      <c r="M38" s="770"/>
      <c r="N38" s="770"/>
      <c r="O38" s="770"/>
      <c r="P38" s="771"/>
      <c r="Q38" s="103"/>
    </row>
    <row r="39" spans="1:20" ht="22.5" customHeight="1">
      <c r="A39" s="520"/>
      <c r="B39" s="279"/>
      <c r="C39" s="772"/>
      <c r="D39" s="772"/>
      <c r="E39" s="772"/>
      <c r="F39" s="772"/>
      <c r="G39" s="772"/>
      <c r="H39" s="772"/>
      <c r="I39" s="772"/>
      <c r="J39" s="772"/>
      <c r="K39" s="772"/>
      <c r="L39" s="772"/>
      <c r="M39" s="772"/>
      <c r="N39" s="772"/>
      <c r="O39" s="772"/>
      <c r="P39" s="773"/>
      <c r="Q39" s="103"/>
    </row>
    <row r="40" spans="1:20" ht="22.5" customHeight="1">
      <c r="A40" s="520"/>
      <c r="B40" s="279"/>
      <c r="C40" s="772"/>
      <c r="D40" s="772"/>
      <c r="E40" s="772"/>
      <c r="F40" s="772"/>
      <c r="G40" s="772"/>
      <c r="H40" s="772"/>
      <c r="I40" s="772"/>
      <c r="J40" s="772"/>
      <c r="K40" s="772"/>
      <c r="L40" s="772"/>
      <c r="M40" s="772"/>
      <c r="N40" s="772"/>
      <c r="O40" s="772"/>
      <c r="P40" s="773"/>
      <c r="Q40" s="103"/>
    </row>
    <row r="41" spans="1:20" ht="22.5" customHeight="1" thickBot="1">
      <c r="A41" s="520"/>
      <c r="B41" s="280"/>
      <c r="C41" s="774"/>
      <c r="D41" s="774"/>
      <c r="E41" s="774"/>
      <c r="F41" s="774"/>
      <c r="G41" s="774"/>
      <c r="H41" s="774"/>
      <c r="I41" s="774"/>
      <c r="J41" s="774"/>
      <c r="K41" s="774"/>
      <c r="L41" s="774"/>
      <c r="M41" s="774"/>
      <c r="N41" s="774"/>
      <c r="O41" s="774"/>
      <c r="P41" s="775"/>
      <c r="Q41" s="103"/>
    </row>
    <row r="42" spans="1:20" ht="7.5" customHeight="1">
      <c r="A42" s="520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</row>
    <row r="43" spans="1:20"/>
  </sheetData>
  <mergeCells count="34">
    <mergeCell ref="L23:M23"/>
    <mergeCell ref="C38:P41"/>
    <mergeCell ref="C35:D35"/>
    <mergeCell ref="B30:D31"/>
    <mergeCell ref="C34:D34"/>
    <mergeCell ref="L33:M33"/>
    <mergeCell ref="L34:M34"/>
    <mergeCell ref="L36:M36"/>
    <mergeCell ref="C36:D36"/>
    <mergeCell ref="D24:D26"/>
    <mergeCell ref="C32:D32"/>
    <mergeCell ref="C33:D33"/>
    <mergeCell ref="L26:M26"/>
    <mergeCell ref="L27:M27"/>
    <mergeCell ref="L28:M28"/>
    <mergeCell ref="C17:D17"/>
    <mergeCell ref="C18:D18"/>
    <mergeCell ref="C21:D21"/>
    <mergeCell ref="C22:D22"/>
    <mergeCell ref="C23:D23"/>
    <mergeCell ref="B20:D20"/>
    <mergeCell ref="C5:E5"/>
    <mergeCell ref="C6:E6"/>
    <mergeCell ref="C8:E8"/>
    <mergeCell ref="C7:E7"/>
    <mergeCell ref="C9:D9"/>
    <mergeCell ref="M5:P5"/>
    <mergeCell ref="M6:P6"/>
    <mergeCell ref="M7:P7"/>
    <mergeCell ref="M8:P8"/>
    <mergeCell ref="I5:K5"/>
    <mergeCell ref="I6:K6"/>
    <mergeCell ref="I7:K7"/>
    <mergeCell ref="I8:K8"/>
  </mergeCells>
  <conditionalFormatting sqref="G27:L28">
    <cfRule type="expression" dxfId="50" priority="44" stopIfTrue="1">
      <formula>$C$35="FCA"</formula>
    </cfRule>
  </conditionalFormatting>
  <conditionalFormatting sqref="G27:M27">
    <cfRule type="expression" dxfId="49" priority="37" stopIfTrue="1">
      <formula>$C$35="DAP"</formula>
    </cfRule>
  </conditionalFormatting>
  <conditionalFormatting sqref="O11:O36">
    <cfRule type="expression" dxfId="48" priority="3">
      <formula>ISBLANK($C$27)</formula>
    </cfRule>
  </conditionalFormatting>
  <conditionalFormatting sqref="N11:N36">
    <cfRule type="expression" dxfId="47" priority="2">
      <formula>ISBLANK($C$28)</formula>
    </cfRule>
  </conditionalFormatting>
  <conditionalFormatting sqref="P11:P36">
    <cfRule type="expression" dxfId="46" priority="1">
      <formula>ISBLANK($C$26)</formula>
    </cfRule>
  </conditionalFormatting>
  <dataValidations count="5">
    <dataValidation type="list" allowBlank="1" showInputMessage="1" showErrorMessage="1" sqref="C26:C28">
      <formula1>listZulässigeAngebotswährungen</formula1>
    </dataValidation>
    <dataValidation type="list" allowBlank="1" showInputMessage="1" showErrorMessage="1" sqref="C35">
      <formula1>"FCA, DAP"</formula1>
    </dataValidation>
    <dataValidation type="textLength" operator="equal" allowBlank="1" showInputMessage="1" showErrorMessage="1" promptTitle="BMW Lieferanten-Nr." prompt="Bitte geben Sie Ihre Lieferanten-Nr. immer mit 8 Stellen ein._x000a_z.B. 10452710._x000a_Verwenden Sie keinen Bindestrich bzw. Leerzeichen hierzu._x000a_" sqref="I6:K6">
      <formula1>8</formula1>
    </dataValidation>
    <dataValidation type="textLength" operator="equal" allowBlank="1" showInputMessage="1" showErrorMessage="1" promptTitle="BMW Sachnummer" prompt="Bitte geben Sie die BMW Sachnummer. immer mit 7 Stellen ein._x000a_z.B. 7654321._x000a_" sqref="I8:K8">
      <formula1>7</formula1>
    </dataValidation>
    <dataValidation type="textLength" allowBlank="1" showInputMessage="1" showErrorMessage="1" promptTitle="BMW Projekt-Nr." prompt="Bitte geben Sie immer nur ein Fahrzeug- bzw. Motorenprojekt an._x000a_z.B. F45, B30, etc." sqref="I7:K7">
      <formula1>3</formula1>
      <formula2>7</formula2>
    </dataValidation>
  </dataValidations>
  <hyperlinks>
    <hyperlink ref="O2" r:id="rId1"/>
    <hyperlink ref="C6" r:id="rId2"/>
  </hyperlinks>
  <pageMargins left="0.39370078740157483" right="0.39370078740157483" top="0.39370078740157483" bottom="0.39370078740157483" header="0.31496062992125984" footer="0.31496062992125984"/>
  <pageSetup paperSize="9" scale="65" orientation="landscape" r:id="rId3"/>
  <ignoredErrors>
    <ignoredError sqref="N26:P26 P35:P36 N34:P34 N35:O3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tab02Mat">
    <pageSetUpPr fitToPage="1"/>
  </sheetPr>
  <dimension ref="B1:AB82"/>
  <sheetViews>
    <sheetView showGridLines="0" showZeros="0" topLeftCell="A10" zoomScale="80" zoomScaleNormal="80" zoomScalePageLayoutView="70" workbookViewId="0">
      <pane xSplit="9" ySplit="4" topLeftCell="J14" activePane="bottomRight" state="frozen"/>
      <selection activeCell="A10" sqref="A10"/>
      <selection pane="topRight" activeCell="J10" sqref="J10"/>
      <selection pane="bottomLeft" activeCell="A14" sqref="A14"/>
      <selection pane="bottomRight" activeCell="E14" sqref="E14"/>
    </sheetView>
  </sheetViews>
  <sheetFormatPr baseColWidth="10" defaultColWidth="11.42578125" defaultRowHeight="14.25" outlineLevelCol="1"/>
  <cols>
    <col min="1" max="1" width="1.42578125" style="103" customWidth="1"/>
    <col min="2" max="2" width="5.7109375" style="103" customWidth="1"/>
    <col min="3" max="3" width="25.7109375" style="103" customWidth="1"/>
    <col min="4" max="4" width="20.7109375" style="103" customWidth="1"/>
    <col min="5" max="6" width="10.7109375" style="103" customWidth="1"/>
    <col min="7" max="7" width="8.28515625" style="103" customWidth="1"/>
    <col min="8" max="8" width="5.7109375" style="103" customWidth="1"/>
    <col min="9" max="9" width="10.7109375" style="680" customWidth="1"/>
    <col min="10" max="10" width="5.7109375" style="103" customWidth="1"/>
    <col min="11" max="14" width="10.7109375" style="103" customWidth="1"/>
    <col min="15" max="15" width="12.5703125" style="103" customWidth="1"/>
    <col min="16" max="19" width="10.7109375" style="103" customWidth="1"/>
    <col min="20" max="20" width="5.7109375" style="103" customWidth="1"/>
    <col min="21" max="21" width="10.7109375" style="103" customWidth="1"/>
    <col min="22" max="22" width="5.7109375" style="103" customWidth="1"/>
    <col min="23" max="23" width="16.5703125" style="103" customWidth="1"/>
    <col min="24" max="24" width="2.7109375" style="103" customWidth="1"/>
    <col min="25" max="25" width="24.5703125" style="308" customWidth="1" outlineLevel="1"/>
    <col min="26" max="28" width="10.7109375" style="103" customWidth="1" outlineLevel="1"/>
    <col min="29" max="16384" width="11.42578125" style="103"/>
  </cols>
  <sheetData>
    <row r="1" spans="2:28" s="311" customFormat="1" ht="7.5" customHeight="1" thickBot="1">
      <c r="B1" s="311">
        <v>5</v>
      </c>
      <c r="C1" s="311">
        <v>12</v>
      </c>
      <c r="D1" s="311">
        <v>20</v>
      </c>
      <c r="E1" s="311">
        <v>10</v>
      </c>
      <c r="F1" s="311">
        <v>10</v>
      </c>
      <c r="G1" s="311">
        <v>7.5</v>
      </c>
      <c r="H1" s="311">
        <v>5</v>
      </c>
      <c r="I1" s="673">
        <v>10</v>
      </c>
      <c r="J1" s="311">
        <v>5</v>
      </c>
      <c r="K1" s="311">
        <v>10</v>
      </c>
      <c r="L1" s="311">
        <v>10</v>
      </c>
      <c r="M1" s="311">
        <v>10</v>
      </c>
      <c r="N1" s="311">
        <v>10</v>
      </c>
      <c r="O1" s="311">
        <v>7.5</v>
      </c>
      <c r="P1" s="311">
        <v>10</v>
      </c>
      <c r="Q1" s="311">
        <v>10</v>
      </c>
      <c r="R1" s="312">
        <v>10</v>
      </c>
      <c r="S1" s="312">
        <v>10</v>
      </c>
      <c r="T1" s="312">
        <v>5</v>
      </c>
      <c r="U1" s="312">
        <v>10</v>
      </c>
      <c r="V1" s="311">
        <v>5</v>
      </c>
      <c r="W1" s="311">
        <v>10</v>
      </c>
      <c r="X1" s="311">
        <v>2</v>
      </c>
      <c r="Y1" s="529">
        <v>10</v>
      </c>
      <c r="Z1" s="311">
        <v>10</v>
      </c>
      <c r="AA1" s="311">
        <v>10</v>
      </c>
      <c r="AB1" s="311">
        <v>10</v>
      </c>
    </row>
    <row r="2" spans="2:28" s="69" customFormat="1" ht="26.25" customHeight="1">
      <c r="B2" s="61" t="s">
        <v>1</v>
      </c>
      <c r="C2" s="70"/>
      <c r="D2" s="64"/>
      <c r="E2" s="62"/>
      <c r="F2" s="62"/>
      <c r="G2" s="61" t="s">
        <v>34</v>
      </c>
      <c r="H2" s="62"/>
      <c r="I2" s="674"/>
      <c r="J2" s="62"/>
      <c r="K2" s="62"/>
      <c r="L2" s="62"/>
      <c r="M2" s="62"/>
      <c r="N2" s="62"/>
      <c r="O2" s="62"/>
      <c r="P2" s="62"/>
      <c r="Q2" s="63" t="s">
        <v>654</v>
      </c>
      <c r="R2" s="60"/>
      <c r="S2" s="75"/>
      <c r="U2" s="76" t="s">
        <v>48</v>
      </c>
      <c r="V2" s="62"/>
      <c r="W2" s="77"/>
      <c r="Y2" s="307"/>
    </row>
    <row r="3" spans="2:28" s="69" customFormat="1" ht="18">
      <c r="B3" s="78" t="s">
        <v>503</v>
      </c>
      <c r="C3" s="71"/>
      <c r="D3" s="79"/>
      <c r="E3" s="80"/>
      <c r="F3" s="80"/>
      <c r="G3" s="81" t="s">
        <v>340</v>
      </c>
      <c r="H3" s="82"/>
      <c r="I3" s="675"/>
      <c r="J3" s="80"/>
      <c r="K3" s="80"/>
      <c r="L3" s="80"/>
      <c r="M3" s="82"/>
      <c r="N3" s="82"/>
      <c r="O3" s="82"/>
      <c r="P3" s="82"/>
      <c r="Q3" s="83" t="s">
        <v>946</v>
      </c>
      <c r="R3" s="76"/>
      <c r="S3" s="82"/>
      <c r="T3" s="82"/>
      <c r="U3" s="82"/>
      <c r="V3" s="82"/>
      <c r="W3" s="84"/>
      <c r="Y3" s="307"/>
    </row>
    <row r="4" spans="2:28" s="69" customFormat="1" ht="15" thickBot="1">
      <c r="B4" s="805" t="str">
        <f>Zusammenfassung!B4</f>
        <v>QAF Version 8.3.02.02 © BMW AG</v>
      </c>
      <c r="C4" s="806"/>
      <c r="D4" s="368"/>
      <c r="E4" s="85"/>
      <c r="F4" s="85"/>
      <c r="G4" s="86"/>
      <c r="H4" s="87"/>
      <c r="I4" s="676"/>
      <c r="J4" s="85"/>
      <c r="K4" s="85"/>
      <c r="L4" s="85"/>
      <c r="M4" s="87"/>
      <c r="N4" s="87"/>
      <c r="O4" s="87"/>
      <c r="P4" s="87"/>
      <c r="R4" s="87"/>
      <c r="S4" s="87"/>
      <c r="T4" s="87"/>
      <c r="U4" s="87"/>
      <c r="V4" s="87"/>
      <c r="W4" s="88"/>
      <c r="Y4" s="307"/>
    </row>
    <row r="5" spans="2:28" s="69" customFormat="1" ht="17.100000000000001" customHeight="1">
      <c r="B5" s="89" t="s">
        <v>55</v>
      </c>
      <c r="C5" s="72"/>
      <c r="D5" s="804" t="str">
        <f>Zusammenfassung!$C5</f>
        <v>Valeo</v>
      </c>
      <c r="E5" s="795"/>
      <c r="F5" s="797"/>
      <c r="G5" s="89" t="s">
        <v>282</v>
      </c>
      <c r="H5" s="90"/>
      <c r="I5" s="677"/>
      <c r="J5" s="804" t="str">
        <f>Zusammenfassung!$I5</f>
        <v>Valeo</v>
      </c>
      <c r="K5" s="795"/>
      <c r="L5" s="795"/>
      <c r="M5" s="795"/>
      <c r="N5" s="795"/>
      <c r="O5" s="795"/>
      <c r="P5" s="91" t="s">
        <v>6</v>
      </c>
      <c r="Q5" s="92"/>
      <c r="R5" s="92"/>
      <c r="S5" s="794" t="str">
        <f>Zusammenfassung!$M5</f>
        <v xml:space="preserve">SZL </v>
      </c>
      <c r="T5" s="795"/>
      <c r="U5" s="796"/>
      <c r="V5" s="795"/>
      <c r="W5" s="797"/>
      <c r="Y5" s="307"/>
    </row>
    <row r="6" spans="2:28" s="69" customFormat="1" ht="17.100000000000001" customHeight="1">
      <c r="B6" s="93" t="s">
        <v>7</v>
      </c>
      <c r="C6" s="73"/>
      <c r="D6" s="807" t="str">
        <f>HYPERLINK(CONCATENATE("mailto:",Zusammenfassung!C6),Zusammenfassung!C6)</f>
        <v>ulrich.wiedl@valeo.com</v>
      </c>
      <c r="E6" s="808"/>
      <c r="F6" s="809"/>
      <c r="G6" s="94" t="s">
        <v>8</v>
      </c>
      <c r="H6" s="95"/>
      <c r="I6" s="678"/>
      <c r="J6" s="798">
        <f>Zusammenfassung!$I6</f>
        <v>16129510</v>
      </c>
      <c r="K6" s="799"/>
      <c r="L6" s="799"/>
      <c r="M6" s="799"/>
      <c r="N6" s="799"/>
      <c r="O6" s="799"/>
      <c r="P6" s="96" t="s">
        <v>9</v>
      </c>
      <c r="Q6" s="97"/>
      <c r="R6" s="97"/>
      <c r="S6" s="798">
        <f>Zusammenfassung!$M6</f>
        <v>0</v>
      </c>
      <c r="T6" s="799"/>
      <c r="U6" s="799"/>
      <c r="V6" s="799"/>
      <c r="W6" s="800"/>
      <c r="Y6" s="307"/>
    </row>
    <row r="7" spans="2:28" s="69" customFormat="1" ht="17.100000000000001" customHeight="1">
      <c r="B7" s="93" t="s">
        <v>10</v>
      </c>
      <c r="C7" s="73"/>
      <c r="D7" s="798" t="str">
        <f>Zusammenfassung!$C7</f>
        <v>07142 916 2143</v>
      </c>
      <c r="E7" s="799"/>
      <c r="F7" s="800"/>
      <c r="G7" s="94" t="s">
        <v>11</v>
      </c>
      <c r="H7" s="95"/>
      <c r="I7" s="678"/>
      <c r="J7" s="798" t="str">
        <f>Zusammenfassung!$I7</f>
        <v>35up</v>
      </c>
      <c r="K7" s="799"/>
      <c r="L7" s="799"/>
      <c r="M7" s="799"/>
      <c r="N7" s="799"/>
      <c r="O7" s="799"/>
      <c r="P7" s="96" t="s">
        <v>12</v>
      </c>
      <c r="Q7" s="97"/>
      <c r="R7" s="97"/>
      <c r="S7" s="798" t="str">
        <f>Zusammenfassung!$M7</f>
        <v>Zum Angebot vom 11.05.2016</v>
      </c>
      <c r="T7" s="799"/>
      <c r="U7" s="799"/>
      <c r="V7" s="799"/>
      <c r="W7" s="800"/>
      <c r="Y7" s="310"/>
    </row>
    <row r="8" spans="2:28" s="69" customFormat="1" ht="17.100000000000001" customHeight="1" thickBot="1">
      <c r="B8" s="98" t="s">
        <v>13</v>
      </c>
      <c r="C8" s="74"/>
      <c r="D8" s="810">
        <f>Zusammenfassung!$C8</f>
        <v>42513</v>
      </c>
      <c r="E8" s="802"/>
      <c r="F8" s="803"/>
      <c r="G8" s="99" t="s">
        <v>14</v>
      </c>
      <c r="H8" s="100"/>
      <c r="I8" s="679"/>
      <c r="J8" s="801">
        <f>Zusammenfassung!$I8</f>
        <v>0</v>
      </c>
      <c r="K8" s="802"/>
      <c r="L8" s="802"/>
      <c r="M8" s="802"/>
      <c r="N8" s="802"/>
      <c r="O8" s="802"/>
      <c r="P8" s="101" t="s">
        <v>15</v>
      </c>
      <c r="Q8" s="102"/>
      <c r="R8" s="102"/>
      <c r="S8" s="801" t="str">
        <f>Zusammenfassung!$M8</f>
        <v xml:space="preserve">SZL 4-Band mit AIC mit FLA mit Heckwischen </v>
      </c>
      <c r="T8" s="802"/>
      <c r="U8" s="802"/>
      <c r="V8" s="802"/>
      <c r="W8" s="803"/>
      <c r="Y8" s="307"/>
    </row>
    <row r="9" spans="2:28" ht="12" customHeight="1" thickBot="1"/>
    <row r="10" spans="2:28" s="113" customFormat="1" ht="15" customHeight="1" thickBot="1">
      <c r="B10" s="104"/>
      <c r="C10" s="105"/>
      <c r="D10" s="105" t="s">
        <v>312</v>
      </c>
      <c r="E10" s="105"/>
      <c r="F10" s="106"/>
      <c r="G10" s="107"/>
      <c r="H10" s="105" t="s">
        <v>347</v>
      </c>
      <c r="I10" s="110"/>
      <c r="J10" s="109"/>
      <c r="K10" s="110"/>
      <c r="L10" s="110"/>
      <c r="M10" s="110"/>
      <c r="N10" s="110"/>
      <c r="O10" s="105"/>
      <c r="P10" s="105" t="s">
        <v>38</v>
      </c>
      <c r="Q10" s="110"/>
      <c r="R10" s="108"/>
      <c r="S10" s="108"/>
      <c r="T10" s="108"/>
      <c r="U10" s="108"/>
      <c r="V10" s="111"/>
      <c r="W10" s="112"/>
      <c r="Y10" s="314" t="s">
        <v>346</v>
      </c>
      <c r="Z10" s="320"/>
      <c r="AA10" s="320"/>
      <c r="AB10" s="321"/>
    </row>
    <row r="11" spans="2:28" s="130" customFormat="1" ht="145.5" customHeight="1" thickBot="1">
      <c r="B11" s="289" t="s">
        <v>421</v>
      </c>
      <c r="C11" s="186" t="s">
        <v>51</v>
      </c>
      <c r="D11" s="116" t="s">
        <v>399</v>
      </c>
      <c r="E11" s="117" t="s">
        <v>53</v>
      </c>
      <c r="F11" s="118" t="s">
        <v>52</v>
      </c>
      <c r="G11" s="290" t="s">
        <v>293</v>
      </c>
      <c r="H11" s="119" t="s">
        <v>847</v>
      </c>
      <c r="I11" s="120" t="s">
        <v>320</v>
      </c>
      <c r="J11" s="121" t="s">
        <v>846</v>
      </c>
      <c r="K11" s="122" t="s">
        <v>40</v>
      </c>
      <c r="L11" s="123" t="s">
        <v>343</v>
      </c>
      <c r="M11" s="116" t="s">
        <v>344</v>
      </c>
      <c r="N11" s="124" t="s">
        <v>345</v>
      </c>
      <c r="O11" s="125" t="s">
        <v>54</v>
      </c>
      <c r="P11" s="126" t="s">
        <v>387</v>
      </c>
      <c r="Q11" s="290" t="s">
        <v>321</v>
      </c>
      <c r="R11" s="116" t="s">
        <v>324</v>
      </c>
      <c r="S11" s="127" t="s">
        <v>398</v>
      </c>
      <c r="T11" s="128" t="s">
        <v>396</v>
      </c>
      <c r="U11" s="126" t="s">
        <v>322</v>
      </c>
      <c r="V11" s="129" t="s">
        <v>373</v>
      </c>
      <c r="W11" s="127" t="s">
        <v>408</v>
      </c>
      <c r="Y11" s="329" t="s">
        <v>859</v>
      </c>
      <c r="Z11" s="328" t="s">
        <v>858</v>
      </c>
      <c r="AA11" s="328" t="s">
        <v>861</v>
      </c>
      <c r="AB11" s="327" t="s">
        <v>862</v>
      </c>
    </row>
    <row r="12" spans="2:28" s="131" customFormat="1" ht="25.5" hidden="1" customHeight="1" thickBot="1">
      <c r="B12" s="652"/>
      <c r="C12" s="653"/>
      <c r="D12" s="654"/>
      <c r="E12" s="653"/>
      <c r="F12" s="653"/>
      <c r="G12" s="655"/>
      <c r="H12" s="656"/>
      <c r="I12" s="657"/>
      <c r="J12" s="658"/>
      <c r="K12" s="659"/>
      <c r="L12" s="659"/>
      <c r="M12" s="659"/>
      <c r="N12" s="659"/>
      <c r="O12" s="660"/>
      <c r="P12" s="646">
        <f t="shared" ref="P12:P77" si="0">IF(G12=(Prämie),I12*K12,IF(G12=(MTZ),(I12*K12+L12+M12+N12)*(1+O12)+(O12*AA12*Z12),(I12*K12+L12+M12+N12)*(1+O12)+(O12*AA12)))</f>
        <v>0</v>
      </c>
      <c r="Q12" s="661"/>
      <c r="R12" s="662"/>
      <c r="S12" s="657"/>
      <c r="T12" s="663"/>
      <c r="U12" s="645">
        <f t="shared" ref="U12:U77" si="1">IF(OR(G12=(Kaufteil), G12=(MTZ)), P12*T12, IF(G12=(Prämie),P12*R12*T12,(P12*Q12-S12)*T12))</f>
        <v>0</v>
      </c>
      <c r="V12" s="664"/>
      <c r="W12" s="645">
        <f t="shared" ref="W12:W77" si="2">IF(G12=(Prämie), 0, U12*(1/(1-V12)-1))</f>
        <v>0</v>
      </c>
      <c r="Y12" s="516"/>
      <c r="Z12" s="517"/>
      <c r="AA12" s="511"/>
      <c r="AB12" s="407" t="e">
        <f>IF(AND(NOT(#REF!="x"),Y12&lt;&gt;""), Z12*AA12, 0)</f>
        <v>#REF!</v>
      </c>
    </row>
    <row r="13" spans="2:28" s="133" customFormat="1" ht="52.5" customHeight="1">
      <c r="B13" s="725"/>
      <c r="C13" s="726" t="s">
        <v>963</v>
      </c>
      <c r="D13" s="727" t="s">
        <v>1007</v>
      </c>
      <c r="E13" s="728" t="s">
        <v>951</v>
      </c>
      <c r="F13" s="729"/>
      <c r="G13" s="730"/>
      <c r="H13" s="731"/>
      <c r="I13" s="732"/>
      <c r="J13" s="733"/>
      <c r="K13" s="734"/>
      <c r="L13" s="734"/>
      <c r="M13" s="734"/>
      <c r="N13" s="734"/>
      <c r="O13" s="735"/>
      <c r="P13" s="646">
        <f t="shared" si="0"/>
        <v>0</v>
      </c>
      <c r="Q13" s="647"/>
      <c r="R13" s="648"/>
      <c r="S13" s="649"/>
      <c r="T13" s="650"/>
      <c r="U13" s="646">
        <f t="shared" si="1"/>
        <v>0</v>
      </c>
      <c r="V13" s="651"/>
      <c r="W13" s="646">
        <f t="shared" si="2"/>
        <v>0</v>
      </c>
      <c r="X13" s="558"/>
      <c r="Y13" s="559"/>
      <c r="Z13" s="582"/>
      <c r="AA13" s="417"/>
      <c r="AB13" s="407"/>
    </row>
    <row r="14" spans="2:28" s="133" customFormat="1" ht="26.1" customHeight="1">
      <c r="B14" s="736">
        <v>1</v>
      </c>
      <c r="C14" s="740" t="s">
        <v>964</v>
      </c>
      <c r="D14" s="737">
        <v>10</v>
      </c>
      <c r="E14" s="738"/>
      <c r="F14" s="739"/>
      <c r="G14" s="730" t="s">
        <v>337</v>
      </c>
      <c r="H14" s="731" t="s">
        <v>46</v>
      </c>
      <c r="I14" s="710">
        <v>0.16</v>
      </c>
      <c r="J14" s="733" t="s">
        <v>46</v>
      </c>
      <c r="K14" s="734">
        <v>1</v>
      </c>
      <c r="L14" s="710"/>
      <c r="M14" s="710"/>
      <c r="N14" s="710"/>
      <c r="O14" s="735">
        <v>3.7999999999999999E-2</v>
      </c>
      <c r="P14" s="646">
        <f t="shared" si="0"/>
        <v>0.16608000000000001</v>
      </c>
      <c r="Q14" s="410"/>
      <c r="R14" s="411"/>
      <c r="S14" s="412"/>
      <c r="T14" s="650">
        <v>1</v>
      </c>
      <c r="U14" s="407">
        <f t="shared" si="1"/>
        <v>0.16608000000000001</v>
      </c>
      <c r="V14" s="651">
        <v>4.0000000000000001E-3</v>
      </c>
      <c r="W14" s="407">
        <f t="shared" si="2"/>
        <v>6.6698795180723726E-4</v>
      </c>
      <c r="Y14" s="416"/>
      <c r="Z14" s="582"/>
      <c r="AA14" s="417"/>
      <c r="AB14" s="407"/>
    </row>
    <row r="15" spans="2:28" s="133" customFormat="1" ht="26.1" customHeight="1">
      <c r="B15" s="736">
        <v>2</v>
      </c>
      <c r="C15" s="740" t="s">
        <v>965</v>
      </c>
      <c r="D15" s="737">
        <v>20</v>
      </c>
      <c r="E15" s="738"/>
      <c r="F15" s="739"/>
      <c r="G15" s="730" t="s">
        <v>337</v>
      </c>
      <c r="H15" s="731" t="s">
        <v>46</v>
      </c>
      <c r="I15" s="710">
        <v>0.23799999999999999</v>
      </c>
      <c r="J15" s="733" t="s">
        <v>46</v>
      </c>
      <c r="K15" s="734">
        <v>1</v>
      </c>
      <c r="L15" s="710"/>
      <c r="M15" s="710"/>
      <c r="N15" s="710"/>
      <c r="O15" s="735">
        <v>3.7999999999999999E-2</v>
      </c>
      <c r="P15" s="646">
        <f t="shared" si="0"/>
        <v>0.24704399999999999</v>
      </c>
      <c r="Q15" s="410"/>
      <c r="R15" s="411"/>
      <c r="S15" s="412"/>
      <c r="T15" s="650">
        <v>1</v>
      </c>
      <c r="U15" s="407">
        <f t="shared" si="1"/>
        <v>0.24704399999999999</v>
      </c>
      <c r="V15" s="651">
        <v>4.0000000000000001E-3</v>
      </c>
      <c r="W15" s="407">
        <f t="shared" si="2"/>
        <v>9.9214457831326526E-4</v>
      </c>
      <c r="Y15" s="416"/>
      <c r="Z15" s="582"/>
      <c r="AA15" s="417"/>
      <c r="AB15" s="407"/>
    </row>
    <row r="16" spans="2:28" s="133" customFormat="1" ht="26.1" customHeight="1">
      <c r="B16" s="736">
        <v>3</v>
      </c>
      <c r="C16" s="740" t="s">
        <v>959</v>
      </c>
      <c r="D16" s="737">
        <v>30</v>
      </c>
      <c r="E16" s="738"/>
      <c r="F16" s="739"/>
      <c r="G16" s="730" t="s">
        <v>337</v>
      </c>
      <c r="H16" s="731" t="s">
        <v>46</v>
      </c>
      <c r="I16" s="710">
        <v>5.0999999999999997E-2</v>
      </c>
      <c r="J16" s="733" t="s">
        <v>46</v>
      </c>
      <c r="K16" s="734">
        <v>1</v>
      </c>
      <c r="L16" s="710"/>
      <c r="M16" s="710"/>
      <c r="N16" s="710"/>
      <c r="O16" s="735">
        <v>3.7999999999999999E-2</v>
      </c>
      <c r="P16" s="646">
        <f t="shared" si="0"/>
        <v>5.2937999999999999E-2</v>
      </c>
      <c r="Q16" s="410"/>
      <c r="R16" s="411"/>
      <c r="S16" s="412"/>
      <c r="T16" s="650">
        <v>1</v>
      </c>
      <c r="U16" s="407">
        <f t="shared" si="1"/>
        <v>5.2937999999999999E-2</v>
      </c>
      <c r="V16" s="651">
        <v>4.0000000000000001E-3</v>
      </c>
      <c r="W16" s="407">
        <f t="shared" si="2"/>
        <v>2.1260240963855685E-4</v>
      </c>
      <c r="Y16" s="416"/>
      <c r="Z16" s="582"/>
      <c r="AA16" s="417"/>
      <c r="AB16" s="407"/>
    </row>
    <row r="17" spans="2:28" s="133" customFormat="1" ht="26.1" customHeight="1">
      <c r="B17" s="736">
        <v>4</v>
      </c>
      <c r="C17" s="740" t="s">
        <v>966</v>
      </c>
      <c r="D17" s="737">
        <v>50</v>
      </c>
      <c r="E17" s="738"/>
      <c r="F17" s="739"/>
      <c r="G17" s="730" t="s">
        <v>337</v>
      </c>
      <c r="H17" s="731" t="s">
        <v>46</v>
      </c>
      <c r="I17" s="710">
        <v>3.4000000000000002E-2</v>
      </c>
      <c r="J17" s="733" t="s">
        <v>46</v>
      </c>
      <c r="K17" s="734">
        <v>1</v>
      </c>
      <c r="L17" s="710"/>
      <c r="M17" s="710"/>
      <c r="N17" s="710"/>
      <c r="O17" s="735">
        <v>3.7999999999999999E-2</v>
      </c>
      <c r="P17" s="646">
        <f t="shared" si="0"/>
        <v>3.5292000000000004E-2</v>
      </c>
      <c r="Q17" s="410"/>
      <c r="R17" s="411"/>
      <c r="S17" s="412"/>
      <c r="T17" s="650">
        <v>1</v>
      </c>
      <c r="U17" s="407">
        <f t="shared" si="1"/>
        <v>3.5292000000000004E-2</v>
      </c>
      <c r="V17" s="651">
        <v>4.0000000000000001E-3</v>
      </c>
      <c r="W17" s="407">
        <f t="shared" si="2"/>
        <v>1.4173493975903792E-4</v>
      </c>
      <c r="Y17" s="416"/>
      <c r="Z17" s="582"/>
      <c r="AA17" s="417"/>
      <c r="AB17" s="407"/>
    </row>
    <row r="18" spans="2:28" s="133" customFormat="1" ht="26.1" customHeight="1">
      <c r="B18" s="736">
        <v>5</v>
      </c>
      <c r="C18" s="740" t="s">
        <v>966</v>
      </c>
      <c r="D18" s="737">
        <v>55</v>
      </c>
      <c r="E18" s="738"/>
      <c r="F18" s="739"/>
      <c r="G18" s="730" t="s">
        <v>337</v>
      </c>
      <c r="H18" s="731" t="s">
        <v>46</v>
      </c>
      <c r="I18" s="710">
        <v>3.4000000000000002E-2</v>
      </c>
      <c r="J18" s="733" t="s">
        <v>46</v>
      </c>
      <c r="K18" s="734">
        <v>1</v>
      </c>
      <c r="L18" s="710"/>
      <c r="M18" s="710"/>
      <c r="N18" s="710"/>
      <c r="O18" s="735">
        <v>3.7999999999999999E-2</v>
      </c>
      <c r="P18" s="646">
        <f t="shared" si="0"/>
        <v>3.5292000000000004E-2</v>
      </c>
      <c r="Q18" s="410"/>
      <c r="R18" s="411"/>
      <c r="S18" s="412"/>
      <c r="T18" s="650">
        <v>1</v>
      </c>
      <c r="U18" s="407">
        <f t="shared" si="1"/>
        <v>3.5292000000000004E-2</v>
      </c>
      <c r="V18" s="651">
        <v>4.0000000000000001E-3</v>
      </c>
      <c r="W18" s="407">
        <f t="shared" si="2"/>
        <v>1.4173493975903792E-4</v>
      </c>
      <c r="Y18" s="416"/>
      <c r="Z18" s="582"/>
      <c r="AA18" s="417"/>
      <c r="AB18" s="407"/>
    </row>
    <row r="19" spans="2:28" s="133" customFormat="1" ht="26.1" customHeight="1">
      <c r="B19" s="736">
        <v>6</v>
      </c>
      <c r="C19" s="740" t="s">
        <v>967</v>
      </c>
      <c r="D19" s="737">
        <v>60</v>
      </c>
      <c r="E19" s="738"/>
      <c r="F19" s="739"/>
      <c r="G19" s="730" t="s">
        <v>337</v>
      </c>
      <c r="H19" s="731" t="s">
        <v>46</v>
      </c>
      <c r="I19" s="710">
        <v>0.63568999999999998</v>
      </c>
      <c r="J19" s="733" t="s">
        <v>46</v>
      </c>
      <c r="K19" s="734">
        <v>1</v>
      </c>
      <c r="L19" s="710"/>
      <c r="M19" s="710"/>
      <c r="N19" s="710"/>
      <c r="O19" s="735">
        <v>3.7999999999999999E-2</v>
      </c>
      <c r="P19" s="646">
        <f t="shared" si="0"/>
        <v>0.65984622000000004</v>
      </c>
      <c r="Q19" s="410"/>
      <c r="R19" s="411"/>
      <c r="S19" s="412"/>
      <c r="T19" s="650">
        <v>1</v>
      </c>
      <c r="U19" s="407">
        <f t="shared" si="1"/>
        <v>0.65984622000000004</v>
      </c>
      <c r="V19" s="651">
        <v>4.0000000000000001E-3</v>
      </c>
      <c r="W19" s="407">
        <f t="shared" si="2"/>
        <v>2.6499848192771415E-3</v>
      </c>
      <c r="Y19" s="416"/>
      <c r="Z19" s="582"/>
      <c r="AA19" s="417"/>
      <c r="AB19" s="407"/>
    </row>
    <row r="20" spans="2:28" s="133" customFormat="1" ht="26.1" customHeight="1">
      <c r="B20" s="736">
        <v>7</v>
      </c>
      <c r="C20" s="740" t="s">
        <v>968</v>
      </c>
      <c r="D20" s="737">
        <v>100</v>
      </c>
      <c r="E20" s="738"/>
      <c r="F20" s="739"/>
      <c r="G20" s="730" t="s">
        <v>337</v>
      </c>
      <c r="H20" s="731" t="s">
        <v>46</v>
      </c>
      <c r="I20" s="710">
        <v>8.5029999999999994E-2</v>
      </c>
      <c r="J20" s="733" t="s">
        <v>46</v>
      </c>
      <c r="K20" s="734">
        <v>1</v>
      </c>
      <c r="L20" s="710"/>
      <c r="M20" s="710"/>
      <c r="N20" s="710"/>
      <c r="O20" s="735">
        <v>3.7999999999999999E-2</v>
      </c>
      <c r="P20" s="646">
        <f t="shared" si="0"/>
        <v>8.8261140000000002E-2</v>
      </c>
      <c r="Q20" s="410"/>
      <c r="R20" s="411"/>
      <c r="S20" s="412"/>
      <c r="T20" s="650">
        <v>1</v>
      </c>
      <c r="U20" s="407">
        <f t="shared" si="1"/>
        <v>8.8261140000000002E-2</v>
      </c>
      <c r="V20" s="651">
        <v>4.0000000000000001E-3</v>
      </c>
      <c r="W20" s="407">
        <f t="shared" si="2"/>
        <v>3.5446240963855864E-4</v>
      </c>
      <c r="Y20" s="416"/>
      <c r="Z20" s="583"/>
      <c r="AA20" s="417"/>
      <c r="AB20" s="407"/>
    </row>
    <row r="21" spans="2:28" s="133" customFormat="1" ht="26.1" customHeight="1">
      <c r="B21" s="736">
        <v>8</v>
      </c>
      <c r="C21" s="740" t="s">
        <v>969</v>
      </c>
      <c r="D21" s="737">
        <v>120</v>
      </c>
      <c r="E21" s="738"/>
      <c r="F21" s="739"/>
      <c r="G21" s="730" t="s">
        <v>337</v>
      </c>
      <c r="H21" s="731" t="s">
        <v>46</v>
      </c>
      <c r="I21" s="710">
        <v>3.0800000000000004E-2</v>
      </c>
      <c r="J21" s="733" t="s">
        <v>46</v>
      </c>
      <c r="K21" s="734">
        <v>1</v>
      </c>
      <c r="L21" s="710"/>
      <c r="M21" s="710"/>
      <c r="N21" s="710"/>
      <c r="O21" s="735">
        <v>3.7999999999999999E-2</v>
      </c>
      <c r="P21" s="646">
        <f t="shared" si="0"/>
        <v>3.1970400000000003E-2</v>
      </c>
      <c r="Q21" s="410"/>
      <c r="R21" s="411"/>
      <c r="S21" s="412"/>
      <c r="T21" s="650">
        <v>1</v>
      </c>
      <c r="U21" s="407">
        <f t="shared" si="1"/>
        <v>3.1970400000000003E-2</v>
      </c>
      <c r="V21" s="651">
        <v>4.0000000000000001E-3</v>
      </c>
      <c r="W21" s="407">
        <f t="shared" si="2"/>
        <v>1.2839518072289317E-4</v>
      </c>
      <c r="Y21" s="416"/>
      <c r="Z21" s="583"/>
      <c r="AA21" s="417"/>
      <c r="AB21" s="407"/>
    </row>
    <row r="22" spans="2:28" s="133" customFormat="1" ht="26.1" customHeight="1">
      <c r="B22" s="736">
        <v>9</v>
      </c>
      <c r="C22" s="740" t="s">
        <v>970</v>
      </c>
      <c r="D22" s="737">
        <v>130</v>
      </c>
      <c r="E22" s="738"/>
      <c r="F22" s="739"/>
      <c r="G22" s="730" t="s">
        <v>337</v>
      </c>
      <c r="H22" s="731" t="s">
        <v>46</v>
      </c>
      <c r="I22" s="710">
        <v>1.9360000000000002E-2</v>
      </c>
      <c r="J22" s="733" t="s">
        <v>46</v>
      </c>
      <c r="K22" s="734">
        <v>1</v>
      </c>
      <c r="L22" s="710"/>
      <c r="M22" s="710"/>
      <c r="N22" s="710"/>
      <c r="O22" s="735">
        <v>3.7999999999999999E-2</v>
      </c>
      <c r="P22" s="646">
        <f t="shared" si="0"/>
        <v>2.0095680000000005E-2</v>
      </c>
      <c r="Q22" s="410"/>
      <c r="R22" s="411"/>
      <c r="S22" s="412"/>
      <c r="T22" s="650">
        <v>1</v>
      </c>
      <c r="U22" s="407">
        <f t="shared" si="1"/>
        <v>2.0095680000000005E-2</v>
      </c>
      <c r="V22" s="651">
        <v>4.0000000000000001E-3</v>
      </c>
      <c r="W22" s="407">
        <f t="shared" si="2"/>
        <v>8.0705542168675725E-5</v>
      </c>
      <c r="Y22" s="416"/>
      <c r="Z22" s="583"/>
      <c r="AA22" s="417"/>
      <c r="AB22" s="407"/>
    </row>
    <row r="23" spans="2:28" s="133" customFormat="1" ht="26.1" customHeight="1">
      <c r="B23" s="736">
        <v>10</v>
      </c>
      <c r="C23" s="740" t="s">
        <v>971</v>
      </c>
      <c r="D23" s="737">
        <v>140</v>
      </c>
      <c r="E23" s="738"/>
      <c r="F23" s="739"/>
      <c r="G23" s="730" t="s">
        <v>337</v>
      </c>
      <c r="H23" s="731" t="s">
        <v>46</v>
      </c>
      <c r="I23" s="710">
        <v>1.5620000000000002E-2</v>
      </c>
      <c r="J23" s="733" t="s">
        <v>46</v>
      </c>
      <c r="K23" s="734">
        <v>1</v>
      </c>
      <c r="L23" s="710"/>
      <c r="M23" s="710"/>
      <c r="N23" s="710"/>
      <c r="O23" s="735">
        <v>3.7999999999999999E-2</v>
      </c>
      <c r="P23" s="646">
        <f t="shared" si="0"/>
        <v>1.6213560000000002E-2</v>
      </c>
      <c r="Q23" s="410"/>
      <c r="R23" s="411"/>
      <c r="S23" s="412"/>
      <c r="T23" s="650">
        <v>1</v>
      </c>
      <c r="U23" s="407">
        <f t="shared" si="1"/>
        <v>1.6213560000000002E-2</v>
      </c>
      <c r="V23" s="651">
        <v>4.0000000000000001E-3</v>
      </c>
      <c r="W23" s="407">
        <f t="shared" si="2"/>
        <v>6.5114698795181537E-5</v>
      </c>
      <c r="Y23" s="416"/>
      <c r="Z23" s="583"/>
      <c r="AA23" s="417"/>
      <c r="AB23" s="407"/>
    </row>
    <row r="24" spans="2:28" s="133" customFormat="1" ht="26.1" customHeight="1" thickBot="1">
      <c r="B24" s="736"/>
      <c r="C24" s="741" t="s">
        <v>972</v>
      </c>
      <c r="D24" s="737"/>
      <c r="E24" s="738"/>
      <c r="F24" s="739"/>
      <c r="G24" s="730"/>
      <c r="H24" s="731"/>
      <c r="I24" s="710">
        <v>0</v>
      </c>
      <c r="J24" s="733"/>
      <c r="K24" s="734"/>
      <c r="L24" s="710"/>
      <c r="M24" s="710"/>
      <c r="N24" s="710"/>
      <c r="O24" s="735"/>
      <c r="P24" s="646">
        <f t="shared" si="0"/>
        <v>0</v>
      </c>
      <c r="Q24" s="410"/>
      <c r="R24" s="411"/>
      <c r="S24" s="412"/>
      <c r="T24" s="650"/>
      <c r="U24" s="407">
        <f t="shared" si="1"/>
        <v>0</v>
      </c>
      <c r="V24" s="651"/>
      <c r="W24" s="407">
        <f t="shared" si="2"/>
        <v>0</v>
      </c>
      <c r="Y24" s="416"/>
      <c r="Z24" s="583"/>
      <c r="AA24" s="417"/>
      <c r="AB24" s="407"/>
    </row>
    <row r="25" spans="2:28" s="133" customFormat="1" ht="26.1" customHeight="1">
      <c r="B25" s="736">
        <v>11</v>
      </c>
      <c r="C25" s="740" t="s">
        <v>964</v>
      </c>
      <c r="D25" s="737">
        <v>10</v>
      </c>
      <c r="E25" s="738"/>
      <c r="F25" s="739"/>
      <c r="G25" s="730" t="s">
        <v>337</v>
      </c>
      <c r="H25" s="731" t="s">
        <v>46</v>
      </c>
      <c r="I25" s="710">
        <v>0.14000000000000001</v>
      </c>
      <c r="J25" s="733" t="s">
        <v>46</v>
      </c>
      <c r="K25" s="734">
        <v>1</v>
      </c>
      <c r="L25" s="710"/>
      <c r="M25" s="710"/>
      <c r="N25" s="710"/>
      <c r="O25" s="735">
        <v>3.7999999999999999E-2</v>
      </c>
      <c r="P25" s="646">
        <f t="shared" si="0"/>
        <v>0.14532</v>
      </c>
      <c r="Q25" s="410"/>
      <c r="R25" s="411"/>
      <c r="S25" s="412"/>
      <c r="T25" s="650">
        <v>1</v>
      </c>
      <c r="U25" s="407">
        <f t="shared" si="1"/>
        <v>0.14532</v>
      </c>
      <c r="V25" s="651">
        <v>4.0000000000000001E-3</v>
      </c>
      <c r="W25" s="407">
        <f t="shared" si="2"/>
        <v>5.8361445783133262E-4</v>
      </c>
      <c r="Y25" s="416"/>
      <c r="Z25" s="583"/>
      <c r="AA25" s="417"/>
      <c r="AB25" s="407"/>
    </row>
    <row r="26" spans="2:28" s="133" customFormat="1" ht="26.1" customHeight="1">
      <c r="B26" s="736">
        <v>12</v>
      </c>
      <c r="C26" s="740" t="s">
        <v>965</v>
      </c>
      <c r="D26" s="737">
        <v>20</v>
      </c>
      <c r="E26" s="738"/>
      <c r="F26" s="739"/>
      <c r="G26" s="730" t="s">
        <v>337</v>
      </c>
      <c r="H26" s="731" t="s">
        <v>46</v>
      </c>
      <c r="I26" s="710">
        <v>0.38</v>
      </c>
      <c r="J26" s="733" t="s">
        <v>46</v>
      </c>
      <c r="K26" s="734">
        <v>1</v>
      </c>
      <c r="L26" s="710"/>
      <c r="M26" s="710"/>
      <c r="N26" s="710"/>
      <c r="O26" s="735">
        <v>3.7999999999999999E-2</v>
      </c>
      <c r="P26" s="646">
        <f t="shared" si="0"/>
        <v>0.39444000000000001</v>
      </c>
      <c r="Q26" s="410"/>
      <c r="R26" s="411"/>
      <c r="S26" s="412"/>
      <c r="T26" s="650">
        <v>1</v>
      </c>
      <c r="U26" s="407">
        <f t="shared" si="1"/>
        <v>0.39444000000000001</v>
      </c>
      <c r="V26" s="651">
        <v>4.0000000000000001E-3</v>
      </c>
      <c r="W26" s="407">
        <f t="shared" si="2"/>
        <v>1.5840963855421884E-3</v>
      </c>
      <c r="Y26" s="416"/>
      <c r="Z26" s="583"/>
      <c r="AA26" s="417"/>
      <c r="AB26" s="407"/>
    </row>
    <row r="27" spans="2:28" s="133" customFormat="1" ht="26.1" customHeight="1">
      <c r="B27" s="736">
        <v>13</v>
      </c>
      <c r="C27" s="740" t="s">
        <v>959</v>
      </c>
      <c r="D27" s="737">
        <v>30</v>
      </c>
      <c r="E27" s="738"/>
      <c r="F27" s="739"/>
      <c r="G27" s="730" t="s">
        <v>337</v>
      </c>
      <c r="H27" s="731" t="s">
        <v>46</v>
      </c>
      <c r="I27" s="710">
        <v>6.8000000000000005E-2</v>
      </c>
      <c r="J27" s="733" t="s">
        <v>46</v>
      </c>
      <c r="K27" s="734">
        <v>1</v>
      </c>
      <c r="L27" s="710"/>
      <c r="M27" s="710"/>
      <c r="N27" s="710"/>
      <c r="O27" s="735">
        <v>3.7999999999999999E-2</v>
      </c>
      <c r="P27" s="646">
        <f t="shared" si="0"/>
        <v>7.0584000000000008E-2</v>
      </c>
      <c r="Q27" s="410"/>
      <c r="R27" s="411"/>
      <c r="S27" s="412"/>
      <c r="T27" s="650">
        <v>1</v>
      </c>
      <c r="U27" s="407">
        <f t="shared" si="1"/>
        <v>7.0584000000000008E-2</v>
      </c>
      <c r="V27" s="651">
        <v>4.0000000000000001E-3</v>
      </c>
      <c r="W27" s="407">
        <f t="shared" si="2"/>
        <v>2.8346987951807583E-4</v>
      </c>
      <c r="Y27" s="416"/>
      <c r="Z27" s="583"/>
      <c r="AA27" s="417"/>
      <c r="AB27" s="407"/>
    </row>
    <row r="28" spans="2:28" s="133" customFormat="1" ht="26.1" customHeight="1">
      <c r="B28" s="736">
        <v>14</v>
      </c>
      <c r="C28" s="740" t="s">
        <v>973</v>
      </c>
      <c r="D28" s="737">
        <v>70</v>
      </c>
      <c r="E28" s="738"/>
      <c r="F28" s="739"/>
      <c r="G28" s="730" t="s">
        <v>337</v>
      </c>
      <c r="H28" s="731" t="s">
        <v>46</v>
      </c>
      <c r="I28" s="710">
        <v>0.90673000000000015</v>
      </c>
      <c r="J28" s="733" t="s">
        <v>46</v>
      </c>
      <c r="K28" s="734">
        <v>1</v>
      </c>
      <c r="L28" s="710"/>
      <c r="M28" s="710"/>
      <c r="N28" s="710"/>
      <c r="O28" s="735">
        <v>3.7999999999999999E-2</v>
      </c>
      <c r="P28" s="646">
        <f t="shared" si="0"/>
        <v>0.94118574000000021</v>
      </c>
      <c r="Q28" s="410"/>
      <c r="R28" s="411"/>
      <c r="S28" s="412"/>
      <c r="T28" s="650">
        <v>1</v>
      </c>
      <c r="U28" s="407">
        <f t="shared" si="1"/>
        <v>0.94118574000000021</v>
      </c>
      <c r="V28" s="651">
        <v>4.0000000000000001E-3</v>
      </c>
      <c r="W28" s="407">
        <f t="shared" si="2"/>
        <v>3.7798624096386023E-3</v>
      </c>
      <c r="Y28" s="416"/>
      <c r="Z28" s="583"/>
      <c r="AA28" s="417"/>
      <c r="AB28" s="407"/>
    </row>
    <row r="29" spans="2:28" s="133" customFormat="1" ht="26.1" customHeight="1">
      <c r="B29" s="736">
        <v>15</v>
      </c>
      <c r="C29" s="740" t="s">
        <v>969</v>
      </c>
      <c r="D29" s="737">
        <v>80</v>
      </c>
      <c r="E29" s="738"/>
      <c r="F29" s="739"/>
      <c r="G29" s="730" t="s">
        <v>337</v>
      </c>
      <c r="H29" s="731" t="s">
        <v>46</v>
      </c>
      <c r="I29" s="710">
        <v>4.1250000000000002E-2</v>
      </c>
      <c r="J29" s="733" t="s">
        <v>46</v>
      </c>
      <c r="K29" s="734">
        <v>1</v>
      </c>
      <c r="L29" s="710"/>
      <c r="M29" s="710"/>
      <c r="N29" s="710"/>
      <c r="O29" s="735">
        <v>3.7999999999999999E-2</v>
      </c>
      <c r="P29" s="646">
        <f t="shared" si="0"/>
        <v>4.2817500000000001E-2</v>
      </c>
      <c r="Q29" s="410"/>
      <c r="R29" s="411"/>
      <c r="S29" s="412"/>
      <c r="T29" s="650">
        <v>1</v>
      </c>
      <c r="U29" s="407">
        <f t="shared" si="1"/>
        <v>4.2817500000000001E-2</v>
      </c>
      <c r="V29" s="651">
        <v>4.0000000000000001E-3</v>
      </c>
      <c r="W29" s="407">
        <f t="shared" si="2"/>
        <v>1.7195783132530334E-4</v>
      </c>
      <c r="Y29" s="416"/>
      <c r="Z29" s="583"/>
      <c r="AA29" s="417"/>
      <c r="AB29" s="407"/>
    </row>
    <row r="30" spans="2:28" s="133" customFormat="1" ht="26.1" customHeight="1">
      <c r="B30" s="736">
        <v>16</v>
      </c>
      <c r="C30" s="740" t="s">
        <v>974</v>
      </c>
      <c r="D30" s="737">
        <v>90</v>
      </c>
      <c r="E30" s="738"/>
      <c r="F30" s="739"/>
      <c r="G30" s="730" t="s">
        <v>337</v>
      </c>
      <c r="H30" s="731" t="s">
        <v>46</v>
      </c>
      <c r="I30" s="710">
        <v>3.6740000000000002E-2</v>
      </c>
      <c r="J30" s="733" t="s">
        <v>46</v>
      </c>
      <c r="K30" s="734">
        <v>1</v>
      </c>
      <c r="L30" s="710"/>
      <c r="M30" s="710"/>
      <c r="N30" s="710"/>
      <c r="O30" s="735">
        <v>3.7999999999999999E-2</v>
      </c>
      <c r="P30" s="646">
        <f t="shared" si="0"/>
        <v>3.8136120000000003E-2</v>
      </c>
      <c r="Q30" s="410"/>
      <c r="R30" s="411"/>
      <c r="S30" s="412"/>
      <c r="T30" s="650">
        <v>2</v>
      </c>
      <c r="U30" s="407">
        <f t="shared" si="1"/>
        <v>7.6272240000000005E-2</v>
      </c>
      <c r="V30" s="651">
        <v>4.0000000000000001E-3</v>
      </c>
      <c r="W30" s="407">
        <f t="shared" si="2"/>
        <v>3.0631421686747371E-4</v>
      </c>
      <c r="Y30" s="416"/>
      <c r="Z30" s="583"/>
      <c r="AA30" s="417"/>
      <c r="AB30" s="407"/>
    </row>
    <row r="31" spans="2:28" s="133" customFormat="1" ht="26.1" customHeight="1">
      <c r="B31" s="736">
        <v>17</v>
      </c>
      <c r="C31" s="740" t="s">
        <v>968</v>
      </c>
      <c r="D31" s="737">
        <v>100</v>
      </c>
      <c r="E31" s="738"/>
      <c r="F31" s="739"/>
      <c r="G31" s="730" t="s">
        <v>337</v>
      </c>
      <c r="H31" s="731" t="s">
        <v>46</v>
      </c>
      <c r="I31" s="710">
        <v>8.5029999999999994E-2</v>
      </c>
      <c r="J31" s="733" t="s">
        <v>46</v>
      </c>
      <c r="K31" s="734">
        <v>1</v>
      </c>
      <c r="L31" s="710"/>
      <c r="M31" s="710"/>
      <c r="N31" s="710"/>
      <c r="O31" s="735">
        <v>3.7999999999999999E-2</v>
      </c>
      <c r="P31" s="646">
        <f t="shared" si="0"/>
        <v>8.8261140000000002E-2</v>
      </c>
      <c r="Q31" s="410"/>
      <c r="R31" s="411"/>
      <c r="S31" s="412"/>
      <c r="T31" s="650">
        <v>1</v>
      </c>
      <c r="U31" s="407">
        <f t="shared" si="1"/>
        <v>8.8261140000000002E-2</v>
      </c>
      <c r="V31" s="651">
        <v>4.0000000000000001E-3</v>
      </c>
      <c r="W31" s="407">
        <f t="shared" si="2"/>
        <v>3.5446240963855864E-4</v>
      </c>
      <c r="Y31" s="416"/>
      <c r="Z31" s="583"/>
      <c r="AA31" s="417"/>
      <c r="AB31" s="407"/>
    </row>
    <row r="32" spans="2:28" s="133" customFormat="1" ht="26.1" customHeight="1">
      <c r="B32" s="736">
        <v>18</v>
      </c>
      <c r="C32" s="740" t="s">
        <v>975</v>
      </c>
      <c r="D32" s="737">
        <v>110</v>
      </c>
      <c r="E32" s="738"/>
      <c r="F32" s="739"/>
      <c r="G32" s="730" t="s">
        <v>337</v>
      </c>
      <c r="H32" s="731" t="s">
        <v>46</v>
      </c>
      <c r="I32" s="710">
        <v>0.15587000000000001</v>
      </c>
      <c r="J32" s="733" t="s">
        <v>46</v>
      </c>
      <c r="K32" s="734">
        <v>1</v>
      </c>
      <c r="L32" s="710"/>
      <c r="M32" s="710"/>
      <c r="N32" s="710"/>
      <c r="O32" s="735">
        <v>3.7999999999999999E-2</v>
      </c>
      <c r="P32" s="646">
        <f t="shared" si="0"/>
        <v>0.16179306000000002</v>
      </c>
      <c r="Q32" s="410"/>
      <c r="R32" s="411"/>
      <c r="S32" s="412"/>
      <c r="T32" s="650">
        <v>1</v>
      </c>
      <c r="U32" s="407">
        <f t="shared" si="1"/>
        <v>0.16179306000000002</v>
      </c>
      <c r="V32" s="651">
        <v>4.0000000000000001E-3</v>
      </c>
      <c r="W32" s="407">
        <f t="shared" si="2"/>
        <v>6.4977132530121299E-4</v>
      </c>
      <c r="Y32" s="416"/>
      <c r="Z32" s="583"/>
      <c r="AA32" s="417"/>
      <c r="AB32" s="407"/>
    </row>
    <row r="33" spans="2:28" s="133" customFormat="1" ht="26.1" customHeight="1">
      <c r="B33" s="736">
        <v>19</v>
      </c>
      <c r="C33" s="740" t="s">
        <v>969</v>
      </c>
      <c r="D33" s="737">
        <v>120</v>
      </c>
      <c r="E33" s="738"/>
      <c r="F33" s="739"/>
      <c r="G33" s="730" t="s">
        <v>337</v>
      </c>
      <c r="H33" s="731" t="s">
        <v>46</v>
      </c>
      <c r="I33" s="710">
        <v>3.0800000000000004E-2</v>
      </c>
      <c r="J33" s="733" t="s">
        <v>46</v>
      </c>
      <c r="K33" s="734">
        <v>1</v>
      </c>
      <c r="L33" s="710"/>
      <c r="M33" s="710"/>
      <c r="N33" s="710"/>
      <c r="O33" s="735">
        <v>3.7999999999999999E-2</v>
      </c>
      <c r="P33" s="646">
        <f t="shared" si="0"/>
        <v>3.1970400000000003E-2</v>
      </c>
      <c r="Q33" s="410"/>
      <c r="R33" s="411"/>
      <c r="S33" s="412"/>
      <c r="T33" s="650">
        <v>1</v>
      </c>
      <c r="U33" s="407">
        <f t="shared" si="1"/>
        <v>3.1970400000000003E-2</v>
      </c>
      <c r="V33" s="651">
        <v>4.0000000000000001E-3</v>
      </c>
      <c r="W33" s="407">
        <f t="shared" si="2"/>
        <v>1.2839518072289317E-4</v>
      </c>
      <c r="Y33" s="416"/>
      <c r="Z33" s="583"/>
      <c r="AA33" s="417"/>
      <c r="AB33" s="407"/>
    </row>
    <row r="34" spans="2:28" s="133" customFormat="1" ht="26.1" customHeight="1">
      <c r="B34" s="736">
        <v>20</v>
      </c>
      <c r="C34" s="740" t="s">
        <v>970</v>
      </c>
      <c r="D34" s="737">
        <v>130</v>
      </c>
      <c r="E34" s="738"/>
      <c r="F34" s="739"/>
      <c r="G34" s="730" t="s">
        <v>337</v>
      </c>
      <c r="H34" s="731" t="s">
        <v>46</v>
      </c>
      <c r="I34" s="710">
        <v>1.9360000000000002E-2</v>
      </c>
      <c r="J34" s="733" t="s">
        <v>46</v>
      </c>
      <c r="K34" s="734">
        <v>1</v>
      </c>
      <c r="L34" s="710"/>
      <c r="M34" s="710"/>
      <c r="N34" s="710"/>
      <c r="O34" s="735">
        <v>3.7999999999999999E-2</v>
      </c>
      <c r="P34" s="646">
        <f t="shared" si="0"/>
        <v>2.0095680000000005E-2</v>
      </c>
      <c r="Q34" s="410"/>
      <c r="R34" s="411"/>
      <c r="S34" s="412"/>
      <c r="T34" s="650">
        <v>1</v>
      </c>
      <c r="U34" s="407">
        <f t="shared" si="1"/>
        <v>2.0095680000000005E-2</v>
      </c>
      <c r="V34" s="651">
        <v>4.0000000000000001E-3</v>
      </c>
      <c r="W34" s="407">
        <f t="shared" si="2"/>
        <v>8.0705542168675725E-5</v>
      </c>
      <c r="Y34" s="416"/>
      <c r="Z34" s="583"/>
      <c r="AA34" s="417"/>
      <c r="AB34" s="407"/>
    </row>
    <row r="35" spans="2:28" s="133" customFormat="1" ht="26.1" customHeight="1">
      <c r="B35" s="736">
        <v>21</v>
      </c>
      <c r="C35" s="740" t="s">
        <v>975</v>
      </c>
      <c r="D35" s="737">
        <v>140</v>
      </c>
      <c r="E35" s="738"/>
      <c r="F35" s="739"/>
      <c r="G35" s="730" t="s">
        <v>337</v>
      </c>
      <c r="H35" s="731" t="s">
        <v>46</v>
      </c>
      <c r="I35" s="710">
        <v>5.2690000000000001E-2</v>
      </c>
      <c r="J35" s="733" t="s">
        <v>46</v>
      </c>
      <c r="K35" s="734">
        <v>1</v>
      </c>
      <c r="L35" s="710"/>
      <c r="M35" s="710"/>
      <c r="N35" s="710"/>
      <c r="O35" s="735">
        <v>3.7999999999999999E-2</v>
      </c>
      <c r="P35" s="646">
        <f t="shared" si="0"/>
        <v>5.469222E-2</v>
      </c>
      <c r="Q35" s="410"/>
      <c r="R35" s="411"/>
      <c r="S35" s="412"/>
      <c r="T35" s="650">
        <v>1</v>
      </c>
      <c r="U35" s="407">
        <f t="shared" si="1"/>
        <v>5.469222E-2</v>
      </c>
      <c r="V35" s="651">
        <v>4.0000000000000001E-3</v>
      </c>
      <c r="W35" s="407">
        <f t="shared" si="2"/>
        <v>2.196474698795208E-4</v>
      </c>
      <c r="Y35" s="416"/>
      <c r="Z35" s="583"/>
      <c r="AA35" s="417"/>
      <c r="AB35" s="407"/>
    </row>
    <row r="36" spans="2:28" s="133" customFormat="1" ht="26.1" customHeight="1">
      <c r="B36" s="736">
        <v>22</v>
      </c>
      <c r="C36" s="740" t="s">
        <v>976</v>
      </c>
      <c r="D36" s="737">
        <v>150</v>
      </c>
      <c r="E36" s="738"/>
      <c r="F36" s="739"/>
      <c r="G36" s="730" t="s">
        <v>337</v>
      </c>
      <c r="H36" s="731" t="s">
        <v>46</v>
      </c>
      <c r="I36" s="710">
        <v>0.127</v>
      </c>
      <c r="J36" s="733" t="s">
        <v>46</v>
      </c>
      <c r="K36" s="734">
        <v>1</v>
      </c>
      <c r="L36" s="710"/>
      <c r="M36" s="710"/>
      <c r="N36" s="710"/>
      <c r="O36" s="735">
        <v>3.7999999999999999E-2</v>
      </c>
      <c r="P36" s="646">
        <f t="shared" si="0"/>
        <v>0.131826</v>
      </c>
      <c r="Q36" s="410"/>
      <c r="R36" s="411"/>
      <c r="S36" s="412"/>
      <c r="T36" s="650">
        <v>1</v>
      </c>
      <c r="U36" s="407">
        <f t="shared" si="1"/>
        <v>0.131826</v>
      </c>
      <c r="V36" s="651">
        <v>4.0000000000000001E-3</v>
      </c>
      <c r="W36" s="407">
        <f t="shared" si="2"/>
        <v>5.2942168674699453E-4</v>
      </c>
      <c r="Y36" s="416"/>
      <c r="Z36" s="582"/>
      <c r="AA36" s="417"/>
      <c r="AB36" s="407"/>
    </row>
    <row r="37" spans="2:28" s="133" customFormat="1" ht="26.1" customHeight="1">
      <c r="B37" s="736">
        <v>23</v>
      </c>
      <c r="C37" s="740" t="s">
        <v>969</v>
      </c>
      <c r="D37" s="737">
        <v>160</v>
      </c>
      <c r="E37" s="738"/>
      <c r="F37" s="739"/>
      <c r="G37" s="730" t="s">
        <v>337</v>
      </c>
      <c r="H37" s="731" t="s">
        <v>46</v>
      </c>
      <c r="I37" s="710">
        <v>7.5999999999999998E-2</v>
      </c>
      <c r="J37" s="733" t="s">
        <v>46</v>
      </c>
      <c r="K37" s="734">
        <v>1</v>
      </c>
      <c r="L37" s="710"/>
      <c r="M37" s="710"/>
      <c r="N37" s="710"/>
      <c r="O37" s="735">
        <v>3.7999999999999999E-2</v>
      </c>
      <c r="P37" s="646">
        <f t="shared" si="0"/>
        <v>7.8888E-2</v>
      </c>
      <c r="Q37" s="410"/>
      <c r="R37" s="411"/>
      <c r="S37" s="412"/>
      <c r="T37" s="650">
        <v>1</v>
      </c>
      <c r="U37" s="407">
        <f t="shared" si="1"/>
        <v>7.8888E-2</v>
      </c>
      <c r="V37" s="651">
        <v>4.0000000000000001E-3</v>
      </c>
      <c r="W37" s="407">
        <f t="shared" si="2"/>
        <v>3.1681927710843768E-4</v>
      </c>
      <c r="Y37" s="416"/>
      <c r="Z37" s="582"/>
      <c r="AA37" s="417"/>
      <c r="AB37" s="407"/>
    </row>
    <row r="38" spans="2:28" s="133" customFormat="1" ht="26.1" customHeight="1">
      <c r="B38" s="736">
        <v>24</v>
      </c>
      <c r="C38" s="740" t="s">
        <v>971</v>
      </c>
      <c r="D38" s="737">
        <v>170</v>
      </c>
      <c r="E38" s="738"/>
      <c r="F38" s="739"/>
      <c r="G38" s="730" t="s">
        <v>337</v>
      </c>
      <c r="H38" s="731" t="s">
        <v>46</v>
      </c>
      <c r="I38" s="710">
        <v>1.5620000000000002E-2</v>
      </c>
      <c r="J38" s="733" t="s">
        <v>46</v>
      </c>
      <c r="K38" s="734">
        <v>1</v>
      </c>
      <c r="L38" s="710"/>
      <c r="M38" s="710"/>
      <c r="N38" s="710"/>
      <c r="O38" s="735">
        <v>3.7999999999999999E-2</v>
      </c>
      <c r="P38" s="646">
        <f t="shared" si="0"/>
        <v>1.6213560000000002E-2</v>
      </c>
      <c r="Q38" s="410"/>
      <c r="R38" s="411"/>
      <c r="S38" s="412"/>
      <c r="T38" s="650">
        <v>1</v>
      </c>
      <c r="U38" s="407">
        <f t="shared" si="1"/>
        <v>1.6213560000000002E-2</v>
      </c>
      <c r="V38" s="651">
        <v>4.0000000000000001E-3</v>
      </c>
      <c r="W38" s="407">
        <f t="shared" si="2"/>
        <v>6.5114698795181537E-5</v>
      </c>
      <c r="Y38" s="416"/>
      <c r="Z38" s="582"/>
      <c r="AA38" s="417"/>
      <c r="AB38" s="407"/>
    </row>
    <row r="39" spans="2:28" s="133" customFormat="1" ht="26.1" customHeight="1">
      <c r="B39" s="736">
        <v>25</v>
      </c>
      <c r="C39" s="740" t="s">
        <v>977</v>
      </c>
      <c r="D39" s="737">
        <v>180</v>
      </c>
      <c r="E39" s="738"/>
      <c r="F39" s="739"/>
      <c r="G39" s="730" t="s">
        <v>337</v>
      </c>
      <c r="H39" s="731" t="s">
        <v>46</v>
      </c>
      <c r="I39" s="710">
        <v>4.07E-2</v>
      </c>
      <c r="J39" s="733" t="s">
        <v>46</v>
      </c>
      <c r="K39" s="734">
        <v>1</v>
      </c>
      <c r="L39" s="710"/>
      <c r="M39" s="710"/>
      <c r="N39" s="710"/>
      <c r="O39" s="735">
        <v>3.7999999999999999E-2</v>
      </c>
      <c r="P39" s="646">
        <f t="shared" si="0"/>
        <v>4.2246600000000002E-2</v>
      </c>
      <c r="Q39" s="410"/>
      <c r="R39" s="411"/>
      <c r="S39" s="412"/>
      <c r="T39" s="650">
        <v>1</v>
      </c>
      <c r="U39" s="407">
        <f t="shared" si="1"/>
        <v>4.2246600000000002E-2</v>
      </c>
      <c r="V39" s="651">
        <v>4.0000000000000001E-3</v>
      </c>
      <c r="W39" s="407">
        <f t="shared" si="2"/>
        <v>1.6966506024096597E-4</v>
      </c>
      <c r="Y39" s="416"/>
      <c r="Z39" s="582"/>
      <c r="AA39" s="417"/>
      <c r="AB39" s="407"/>
    </row>
    <row r="40" spans="2:28" s="133" customFormat="1" ht="26.1" customHeight="1">
      <c r="B40" s="736">
        <v>26</v>
      </c>
      <c r="C40" s="740" t="s">
        <v>978</v>
      </c>
      <c r="D40" s="737" t="s">
        <v>999</v>
      </c>
      <c r="E40" s="738"/>
      <c r="F40" s="739"/>
      <c r="G40" s="730" t="s">
        <v>337</v>
      </c>
      <c r="H40" s="731" t="s">
        <v>46</v>
      </c>
      <c r="I40" s="710">
        <v>4.3230000000000005E-2</v>
      </c>
      <c r="J40" s="733" t="s">
        <v>46</v>
      </c>
      <c r="K40" s="734">
        <v>1</v>
      </c>
      <c r="L40" s="710"/>
      <c r="M40" s="710"/>
      <c r="N40" s="710"/>
      <c r="O40" s="735">
        <v>3.7999999999999999E-2</v>
      </c>
      <c r="P40" s="646">
        <f t="shared" si="0"/>
        <v>4.4872740000000008E-2</v>
      </c>
      <c r="Q40" s="410"/>
      <c r="R40" s="411"/>
      <c r="S40" s="412"/>
      <c r="T40" s="650">
        <v>3</v>
      </c>
      <c r="U40" s="407">
        <f t="shared" si="1"/>
        <v>0.13461822000000001</v>
      </c>
      <c r="V40" s="651">
        <v>4.0000000000000001E-3</v>
      </c>
      <c r="W40" s="407">
        <f t="shared" si="2"/>
        <v>5.406354216867538E-4</v>
      </c>
      <c r="Y40" s="416"/>
      <c r="Z40" s="582"/>
      <c r="AA40" s="417"/>
      <c r="AB40" s="407"/>
    </row>
    <row r="41" spans="2:28" s="133" customFormat="1" ht="26.1" customHeight="1" thickBot="1">
      <c r="B41" s="736"/>
      <c r="C41" s="741" t="s">
        <v>979</v>
      </c>
      <c r="D41" s="737"/>
      <c r="E41" s="738"/>
      <c r="F41" s="739"/>
      <c r="G41" s="730" t="s">
        <v>337</v>
      </c>
      <c r="H41" s="731"/>
      <c r="I41" s="710">
        <v>0</v>
      </c>
      <c r="J41" s="733"/>
      <c r="K41" s="734"/>
      <c r="L41" s="710"/>
      <c r="M41" s="710"/>
      <c r="N41" s="710"/>
      <c r="O41" s="735"/>
      <c r="P41" s="646">
        <f t="shared" si="0"/>
        <v>0</v>
      </c>
      <c r="Q41" s="410"/>
      <c r="R41" s="411"/>
      <c r="S41" s="412"/>
      <c r="T41" s="650"/>
      <c r="U41" s="407">
        <f t="shared" si="1"/>
        <v>0</v>
      </c>
      <c r="V41" s="651"/>
      <c r="W41" s="407">
        <f t="shared" si="2"/>
        <v>0</v>
      </c>
      <c r="Y41" s="416"/>
      <c r="Z41" s="582"/>
      <c r="AA41" s="417"/>
      <c r="AB41" s="407"/>
    </row>
    <row r="42" spans="2:28" s="133" customFormat="1" ht="26.1" customHeight="1">
      <c r="B42" s="736">
        <v>30</v>
      </c>
      <c r="C42" s="740" t="s">
        <v>980</v>
      </c>
      <c r="D42" s="737">
        <v>10</v>
      </c>
      <c r="E42" s="738"/>
      <c r="F42" s="739"/>
      <c r="G42" s="730" t="s">
        <v>337</v>
      </c>
      <c r="H42" s="731" t="s">
        <v>46</v>
      </c>
      <c r="I42" s="710">
        <v>0.48955759999999998</v>
      </c>
      <c r="J42" s="733" t="s">
        <v>46</v>
      </c>
      <c r="K42" s="734">
        <v>1</v>
      </c>
      <c r="L42" s="710"/>
      <c r="M42" s="710"/>
      <c r="N42" s="710"/>
      <c r="O42" s="735">
        <v>3.7999999999999999E-2</v>
      </c>
      <c r="P42" s="646">
        <f t="shared" si="0"/>
        <v>0.50816078880000004</v>
      </c>
      <c r="Q42" s="410"/>
      <c r="R42" s="411"/>
      <c r="S42" s="412"/>
      <c r="T42" s="650">
        <v>1</v>
      </c>
      <c r="U42" s="407">
        <f t="shared" si="1"/>
        <v>0.50816078880000004</v>
      </c>
      <c r="V42" s="651">
        <v>4.0000000000000001E-3</v>
      </c>
      <c r="W42" s="407">
        <f t="shared" si="2"/>
        <v>2.0408063807229172E-3</v>
      </c>
      <c r="Y42" s="416"/>
      <c r="Z42" s="582"/>
      <c r="AA42" s="417"/>
      <c r="AB42" s="407"/>
    </row>
    <row r="43" spans="2:28" s="133" customFormat="1" ht="26.1" customHeight="1">
      <c r="B43" s="736">
        <v>31</v>
      </c>
      <c r="C43" s="740" t="s">
        <v>995</v>
      </c>
      <c r="D43" s="737">
        <v>20</v>
      </c>
      <c r="E43" s="738"/>
      <c r="F43" s="739"/>
      <c r="G43" s="730" t="s">
        <v>337</v>
      </c>
      <c r="H43" s="731" t="s">
        <v>46</v>
      </c>
      <c r="I43" s="710">
        <v>4.8402200000000006E-2</v>
      </c>
      <c r="J43" s="733" t="s">
        <v>46</v>
      </c>
      <c r="K43" s="734">
        <v>1</v>
      </c>
      <c r="L43" s="710"/>
      <c r="M43" s="710"/>
      <c r="N43" s="710"/>
      <c r="O43" s="735">
        <v>3.7999999999999999E-2</v>
      </c>
      <c r="P43" s="646">
        <f t="shared" si="0"/>
        <v>5.0241483600000011E-2</v>
      </c>
      <c r="Q43" s="410"/>
      <c r="R43" s="411"/>
      <c r="S43" s="412"/>
      <c r="T43" s="650">
        <v>1</v>
      </c>
      <c r="U43" s="407">
        <f t="shared" si="1"/>
        <v>5.0241483600000011E-2</v>
      </c>
      <c r="V43" s="651">
        <v>4.0000000000000001E-3</v>
      </c>
      <c r="W43" s="407">
        <f t="shared" si="2"/>
        <v>2.0177302650602666E-4</v>
      </c>
      <c r="Y43" s="416"/>
      <c r="Z43" s="583"/>
      <c r="AA43" s="417"/>
      <c r="AB43" s="407"/>
    </row>
    <row r="44" spans="2:28" s="133" customFormat="1" ht="25.5" customHeight="1">
      <c r="B44" s="736">
        <v>32</v>
      </c>
      <c r="C44" s="740" t="s">
        <v>975</v>
      </c>
      <c r="D44" s="737" t="s">
        <v>1055</v>
      </c>
      <c r="E44" s="738"/>
      <c r="F44" s="739"/>
      <c r="G44" s="730" t="s">
        <v>337</v>
      </c>
      <c r="H44" s="731" t="s">
        <v>46</v>
      </c>
      <c r="I44" s="710">
        <v>6.866860000000001E-2</v>
      </c>
      <c r="J44" s="733" t="s">
        <v>46</v>
      </c>
      <c r="K44" s="734">
        <v>1</v>
      </c>
      <c r="L44" s="710"/>
      <c r="M44" s="710"/>
      <c r="N44" s="710"/>
      <c r="O44" s="735">
        <v>3.7999999999999999E-2</v>
      </c>
      <c r="P44" s="646">
        <f t="shared" si="0"/>
        <v>7.1278006800000016E-2</v>
      </c>
      <c r="Q44" s="410"/>
      <c r="R44" s="411"/>
      <c r="S44" s="412"/>
      <c r="T44" s="650">
        <v>4</v>
      </c>
      <c r="U44" s="407">
        <f t="shared" si="1"/>
        <v>0.28511202720000006</v>
      </c>
      <c r="V44" s="651">
        <v>4.0000000000000001E-3</v>
      </c>
      <c r="W44" s="407">
        <f t="shared" si="2"/>
        <v>1.1450282216867614E-3</v>
      </c>
      <c r="Y44" s="416"/>
      <c r="Z44" s="583"/>
      <c r="AA44" s="417"/>
      <c r="AB44" s="407"/>
    </row>
    <row r="45" spans="2:28" s="133" customFormat="1" ht="26.1" customHeight="1">
      <c r="B45" s="736">
        <v>33</v>
      </c>
      <c r="C45" s="740" t="s">
        <v>996</v>
      </c>
      <c r="D45" s="737">
        <v>30</v>
      </c>
      <c r="E45" s="738"/>
      <c r="F45" s="739"/>
      <c r="G45" s="730" t="s">
        <v>337</v>
      </c>
      <c r="H45" s="731" t="s">
        <v>46</v>
      </c>
      <c r="I45" s="710">
        <v>5.3900000000000003E-2</v>
      </c>
      <c r="J45" s="733" t="s">
        <v>46</v>
      </c>
      <c r="K45" s="734">
        <v>1</v>
      </c>
      <c r="L45" s="710"/>
      <c r="M45" s="710"/>
      <c r="N45" s="710"/>
      <c r="O45" s="735">
        <v>3.7999999999999999E-2</v>
      </c>
      <c r="P45" s="646">
        <f t="shared" si="0"/>
        <v>5.5948200000000003E-2</v>
      </c>
      <c r="Q45" s="410"/>
      <c r="R45" s="411"/>
      <c r="S45" s="412"/>
      <c r="T45" s="650">
        <v>1</v>
      </c>
      <c r="U45" s="407">
        <f t="shared" si="1"/>
        <v>5.5948200000000003E-2</v>
      </c>
      <c r="V45" s="651">
        <v>4.0000000000000001E-3</v>
      </c>
      <c r="W45" s="407">
        <f t="shared" si="2"/>
        <v>2.2469156626506306E-4</v>
      </c>
      <c r="Y45" s="416"/>
      <c r="Z45" s="582"/>
      <c r="AA45" s="417"/>
      <c r="AB45" s="407"/>
    </row>
    <row r="46" spans="2:28" s="133" customFormat="1" ht="26.1" customHeight="1">
      <c r="B46" s="736">
        <v>34</v>
      </c>
      <c r="C46" s="740" t="s">
        <v>997</v>
      </c>
      <c r="D46" s="737" t="s">
        <v>1000</v>
      </c>
      <c r="E46" s="738"/>
      <c r="F46" s="739"/>
      <c r="G46" s="730" t="s">
        <v>337</v>
      </c>
      <c r="H46" s="731" t="s">
        <v>46</v>
      </c>
      <c r="I46" s="710">
        <v>4.3982400000000005E-2</v>
      </c>
      <c r="J46" s="733" t="s">
        <v>46</v>
      </c>
      <c r="K46" s="734">
        <v>1</v>
      </c>
      <c r="L46" s="710"/>
      <c r="M46" s="710"/>
      <c r="N46" s="710"/>
      <c r="O46" s="735">
        <v>3.7999999999999999E-2</v>
      </c>
      <c r="P46" s="646">
        <f t="shared" si="0"/>
        <v>4.5653731200000006E-2</v>
      </c>
      <c r="Q46" s="410"/>
      <c r="R46" s="411"/>
      <c r="S46" s="412"/>
      <c r="T46" s="650">
        <v>1</v>
      </c>
      <c r="U46" s="407">
        <f t="shared" si="1"/>
        <v>4.5653731200000006E-2</v>
      </c>
      <c r="V46" s="651">
        <v>4.0000000000000001E-3</v>
      </c>
      <c r="W46" s="407">
        <f t="shared" si="2"/>
        <v>1.8334831807229147E-4</v>
      </c>
      <c r="Y46" s="416"/>
      <c r="Z46" s="582"/>
      <c r="AA46" s="417"/>
      <c r="AB46" s="407"/>
    </row>
    <row r="47" spans="2:28" s="133" customFormat="1" ht="26.1" customHeight="1">
      <c r="B47" s="736">
        <v>35</v>
      </c>
      <c r="C47" s="740" t="s">
        <v>981</v>
      </c>
      <c r="D47" s="737">
        <v>50</v>
      </c>
      <c r="E47" s="738"/>
      <c r="F47" s="739"/>
      <c r="G47" s="730" t="s">
        <v>337</v>
      </c>
      <c r="H47" s="731" t="s">
        <v>46</v>
      </c>
      <c r="I47" s="710">
        <v>1.5738799999999997E-2</v>
      </c>
      <c r="J47" s="733" t="s">
        <v>46</v>
      </c>
      <c r="K47" s="734">
        <v>1</v>
      </c>
      <c r="L47" s="710"/>
      <c r="M47" s="710"/>
      <c r="N47" s="710"/>
      <c r="O47" s="735">
        <v>3.7999999999999999E-2</v>
      </c>
      <c r="P47" s="646">
        <f t="shared" si="0"/>
        <v>1.6336874399999996E-2</v>
      </c>
      <c r="Q47" s="410"/>
      <c r="R47" s="411"/>
      <c r="S47" s="412"/>
      <c r="T47" s="650">
        <v>2</v>
      </c>
      <c r="U47" s="407">
        <f t="shared" si="1"/>
        <v>3.2673748799999992E-2</v>
      </c>
      <c r="V47" s="651">
        <v>4.0000000000000001E-3</v>
      </c>
      <c r="W47" s="407">
        <f t="shared" si="2"/>
        <v>1.3121987469879678E-4</v>
      </c>
      <c r="Y47" s="416"/>
      <c r="Z47" s="582"/>
      <c r="AA47" s="417"/>
      <c r="AB47" s="407"/>
    </row>
    <row r="48" spans="2:28" s="133" customFormat="1" ht="26.1" customHeight="1">
      <c r="B48" s="736">
        <v>36</v>
      </c>
      <c r="C48" s="740" t="s">
        <v>998</v>
      </c>
      <c r="D48" s="737">
        <v>40</v>
      </c>
      <c r="E48" s="738"/>
      <c r="F48" s="739"/>
      <c r="G48" s="730" t="s">
        <v>337</v>
      </c>
      <c r="H48" s="731" t="s">
        <v>46</v>
      </c>
      <c r="I48" s="710">
        <v>5.2929800000000006E-2</v>
      </c>
      <c r="J48" s="733" t="s">
        <v>46</v>
      </c>
      <c r="K48" s="734">
        <v>1</v>
      </c>
      <c r="L48" s="710"/>
      <c r="M48" s="710"/>
      <c r="N48" s="710"/>
      <c r="O48" s="735">
        <v>3.7999999999999999E-2</v>
      </c>
      <c r="P48" s="646">
        <f t="shared" si="0"/>
        <v>5.4941132400000009E-2</v>
      </c>
      <c r="Q48" s="410"/>
      <c r="R48" s="411"/>
      <c r="S48" s="412"/>
      <c r="T48" s="650">
        <v>1</v>
      </c>
      <c r="U48" s="407">
        <f t="shared" si="1"/>
        <v>5.4941132400000009E-2</v>
      </c>
      <c r="V48" s="651">
        <v>4.0000000000000001E-3</v>
      </c>
      <c r="W48" s="407">
        <f t="shared" si="2"/>
        <v>2.2064711807229194E-4</v>
      </c>
      <c r="Y48" s="416"/>
      <c r="Z48" s="582"/>
      <c r="AA48" s="417"/>
      <c r="AB48" s="407"/>
    </row>
    <row r="49" spans="2:28" s="133" customFormat="1" ht="26.1" customHeight="1">
      <c r="B49" s="736">
        <v>37</v>
      </c>
      <c r="C49" s="740" t="s">
        <v>960</v>
      </c>
      <c r="D49" s="737" t="s">
        <v>1001</v>
      </c>
      <c r="E49" s="738"/>
      <c r="F49" s="739"/>
      <c r="G49" s="730" t="s">
        <v>337</v>
      </c>
      <c r="H49" s="731" t="s">
        <v>46</v>
      </c>
      <c r="I49" s="710">
        <v>2.02664E-2</v>
      </c>
      <c r="J49" s="733" t="s">
        <v>46</v>
      </c>
      <c r="K49" s="734">
        <v>1</v>
      </c>
      <c r="L49" s="710"/>
      <c r="M49" s="710"/>
      <c r="N49" s="710"/>
      <c r="O49" s="735">
        <v>3.7999999999999999E-2</v>
      </c>
      <c r="P49" s="646">
        <f t="shared" si="0"/>
        <v>2.1036523200000001E-2</v>
      </c>
      <c r="Q49" s="410"/>
      <c r="R49" s="411"/>
      <c r="S49" s="412"/>
      <c r="T49" s="650">
        <v>1</v>
      </c>
      <c r="U49" s="407">
        <f t="shared" si="1"/>
        <v>2.1036523200000001E-2</v>
      </c>
      <c r="V49" s="651">
        <v>4.0000000000000001E-3</v>
      </c>
      <c r="W49" s="407">
        <f t="shared" si="2"/>
        <v>8.44840289156637E-5</v>
      </c>
      <c r="Y49" s="416"/>
      <c r="Z49" s="582"/>
      <c r="AA49" s="417"/>
      <c r="AB49" s="407"/>
    </row>
    <row r="50" spans="2:28" s="133" customFormat="1" ht="26.1" customHeight="1">
      <c r="B50" s="736">
        <v>38</v>
      </c>
      <c r="C50" s="740" t="s">
        <v>969</v>
      </c>
      <c r="D50" s="737" t="s">
        <v>1002</v>
      </c>
      <c r="E50" s="738"/>
      <c r="F50" s="739"/>
      <c r="G50" s="730" t="s">
        <v>337</v>
      </c>
      <c r="H50" s="731" t="s">
        <v>46</v>
      </c>
      <c r="I50" s="710">
        <v>1.9835200000000001E-2</v>
      </c>
      <c r="J50" s="733" t="s">
        <v>46</v>
      </c>
      <c r="K50" s="734">
        <v>1</v>
      </c>
      <c r="L50" s="710"/>
      <c r="M50" s="710"/>
      <c r="N50" s="710"/>
      <c r="O50" s="735">
        <v>3.7999999999999999E-2</v>
      </c>
      <c r="P50" s="646">
        <f t="shared" si="0"/>
        <v>2.0588937600000003E-2</v>
      </c>
      <c r="Q50" s="410"/>
      <c r="R50" s="411"/>
      <c r="S50" s="412"/>
      <c r="T50" s="650">
        <v>1</v>
      </c>
      <c r="U50" s="407">
        <f t="shared" si="1"/>
        <v>2.0588937600000003E-2</v>
      </c>
      <c r="V50" s="651">
        <v>4.0000000000000001E-3</v>
      </c>
      <c r="W50" s="407">
        <f t="shared" si="2"/>
        <v>8.2686496385543212E-5</v>
      </c>
      <c r="Y50" s="416"/>
      <c r="Z50" s="582"/>
      <c r="AA50" s="417"/>
      <c r="AB50" s="407"/>
    </row>
    <row r="51" spans="2:28" s="133" customFormat="1" ht="26.1" customHeight="1">
      <c r="B51" s="736">
        <v>39</v>
      </c>
      <c r="C51" s="740" t="s">
        <v>970</v>
      </c>
      <c r="D51" s="737" t="s">
        <v>1003</v>
      </c>
      <c r="E51" s="738"/>
      <c r="F51" s="739"/>
      <c r="G51" s="730" t="s">
        <v>337</v>
      </c>
      <c r="H51" s="731" t="s">
        <v>46</v>
      </c>
      <c r="I51" s="710">
        <v>6.6836000000000013E-3</v>
      </c>
      <c r="J51" s="733" t="s">
        <v>46</v>
      </c>
      <c r="K51" s="734">
        <v>1</v>
      </c>
      <c r="L51" s="710"/>
      <c r="M51" s="710"/>
      <c r="N51" s="710"/>
      <c r="O51" s="735">
        <v>3.7999999999999999E-2</v>
      </c>
      <c r="P51" s="646">
        <f t="shared" si="0"/>
        <v>6.937576800000002E-3</v>
      </c>
      <c r="Q51" s="410"/>
      <c r="R51" s="411"/>
      <c r="S51" s="412"/>
      <c r="T51" s="650">
        <v>2</v>
      </c>
      <c r="U51" s="407">
        <f t="shared" si="1"/>
        <v>1.3875153600000004E-2</v>
      </c>
      <c r="V51" s="651">
        <v>4.0000000000000001E-3</v>
      </c>
      <c r="W51" s="407">
        <f t="shared" si="2"/>
        <v>5.5723508433735646E-5</v>
      </c>
      <c r="Y51" s="416"/>
      <c r="Z51" s="582"/>
      <c r="AA51" s="417"/>
      <c r="AB51" s="407"/>
    </row>
    <row r="52" spans="2:28" s="133" customFormat="1" ht="26.1" customHeight="1">
      <c r="B52" s="736">
        <v>40</v>
      </c>
      <c r="C52" s="740" t="s">
        <v>982</v>
      </c>
      <c r="D52" s="737" t="s">
        <v>1004</v>
      </c>
      <c r="E52" s="738"/>
      <c r="F52" s="739"/>
      <c r="G52" s="730" t="s">
        <v>337</v>
      </c>
      <c r="H52" s="731" t="s">
        <v>46</v>
      </c>
      <c r="I52" s="710">
        <v>8.1712399999999998E-3</v>
      </c>
      <c r="J52" s="733" t="s">
        <v>46</v>
      </c>
      <c r="K52" s="734">
        <v>1</v>
      </c>
      <c r="L52" s="710"/>
      <c r="M52" s="710"/>
      <c r="N52" s="710"/>
      <c r="O52" s="735">
        <v>3.7999999999999999E-2</v>
      </c>
      <c r="P52" s="646">
        <f t="shared" si="0"/>
        <v>8.4817471200000008E-3</v>
      </c>
      <c r="Q52" s="410"/>
      <c r="R52" s="411"/>
      <c r="S52" s="412"/>
      <c r="T52" s="650">
        <v>1</v>
      </c>
      <c r="U52" s="407">
        <f t="shared" si="1"/>
        <v>8.4817471200000008E-3</v>
      </c>
      <c r="V52" s="651">
        <v>4.0000000000000001E-3</v>
      </c>
      <c r="W52" s="407">
        <f t="shared" si="2"/>
        <v>3.4063241445783562E-5</v>
      </c>
      <c r="Y52" s="416"/>
      <c r="Z52" s="582"/>
      <c r="AA52" s="417"/>
      <c r="AB52" s="407"/>
    </row>
    <row r="53" spans="2:28" s="133" customFormat="1" ht="26.1" customHeight="1">
      <c r="B53" s="736">
        <v>41</v>
      </c>
      <c r="C53" s="740" t="s">
        <v>970</v>
      </c>
      <c r="D53" s="737" t="s">
        <v>1005</v>
      </c>
      <c r="E53" s="738"/>
      <c r="F53" s="739"/>
      <c r="G53" s="730" t="s">
        <v>337</v>
      </c>
      <c r="H53" s="731" t="s">
        <v>46</v>
      </c>
      <c r="I53" s="710">
        <v>3.2340000000000003E-3</v>
      </c>
      <c r="J53" s="733" t="s">
        <v>46</v>
      </c>
      <c r="K53" s="734">
        <v>1</v>
      </c>
      <c r="L53" s="710"/>
      <c r="M53" s="710"/>
      <c r="N53" s="710"/>
      <c r="O53" s="735">
        <v>3.7999999999999999E-2</v>
      </c>
      <c r="P53" s="646">
        <f t="shared" si="0"/>
        <v>3.3568920000000006E-3</v>
      </c>
      <c r="Q53" s="410"/>
      <c r="R53" s="411"/>
      <c r="S53" s="412"/>
      <c r="T53" s="650">
        <v>1</v>
      </c>
      <c r="U53" s="407">
        <f t="shared" si="1"/>
        <v>3.3568920000000006E-3</v>
      </c>
      <c r="V53" s="651">
        <v>4.0000000000000001E-3</v>
      </c>
      <c r="W53" s="407">
        <f t="shared" si="2"/>
        <v>1.3481493975903784E-5</v>
      </c>
      <c r="Y53" s="416"/>
      <c r="Z53" s="582"/>
      <c r="AA53" s="417"/>
      <c r="AB53" s="407"/>
    </row>
    <row r="54" spans="2:28" s="133" customFormat="1" ht="26.1" customHeight="1">
      <c r="B54" s="736">
        <v>42</v>
      </c>
      <c r="C54" s="740" t="s">
        <v>967</v>
      </c>
      <c r="D54" s="737">
        <v>70</v>
      </c>
      <c r="E54" s="738"/>
      <c r="F54" s="739"/>
      <c r="G54" s="730" t="s">
        <v>337</v>
      </c>
      <c r="H54" s="731" t="s">
        <v>46</v>
      </c>
      <c r="I54" s="710">
        <v>3.85</v>
      </c>
      <c r="J54" s="733" t="s">
        <v>46</v>
      </c>
      <c r="K54" s="734">
        <v>1</v>
      </c>
      <c r="L54" s="710"/>
      <c r="M54" s="710"/>
      <c r="N54" s="710"/>
      <c r="O54" s="735">
        <v>3.7999999999999999E-2</v>
      </c>
      <c r="P54" s="646">
        <f t="shared" si="0"/>
        <v>3.9963000000000002</v>
      </c>
      <c r="Q54" s="410"/>
      <c r="R54" s="411"/>
      <c r="S54" s="412"/>
      <c r="T54" s="650">
        <v>1</v>
      </c>
      <c r="U54" s="407">
        <f t="shared" si="1"/>
        <v>3.9963000000000002</v>
      </c>
      <c r="V54" s="651">
        <v>4.0000000000000001E-3</v>
      </c>
      <c r="W54" s="407">
        <f t="shared" si="2"/>
        <v>1.6049397590361645E-2</v>
      </c>
      <c r="Y54" s="416"/>
      <c r="Z54" s="582"/>
      <c r="AA54" s="417"/>
      <c r="AB54" s="407"/>
    </row>
    <row r="55" spans="2:28" s="133" customFormat="1" ht="26.1" customHeight="1">
      <c r="B55" s="736">
        <v>43</v>
      </c>
      <c r="C55" s="740" t="s">
        <v>965</v>
      </c>
      <c r="D55" s="737">
        <v>80</v>
      </c>
      <c r="E55" s="738"/>
      <c r="F55" s="739"/>
      <c r="G55" s="730" t="s">
        <v>337</v>
      </c>
      <c r="H55" s="731" t="s">
        <v>46</v>
      </c>
      <c r="I55" s="710">
        <v>2.8782600000000005E-2</v>
      </c>
      <c r="J55" s="733" t="s">
        <v>46</v>
      </c>
      <c r="K55" s="734">
        <v>1</v>
      </c>
      <c r="L55" s="710"/>
      <c r="M55" s="710"/>
      <c r="N55" s="710"/>
      <c r="O55" s="735">
        <v>3.7999999999999999E-2</v>
      </c>
      <c r="P55" s="646">
        <f t="shared" si="0"/>
        <v>2.9876338800000006E-2</v>
      </c>
      <c r="Q55" s="410"/>
      <c r="R55" s="411"/>
      <c r="S55" s="412"/>
      <c r="T55" s="650">
        <v>1</v>
      </c>
      <c r="U55" s="407">
        <f t="shared" si="1"/>
        <v>2.9876338800000006E-2</v>
      </c>
      <c r="V55" s="651">
        <v>4.0000000000000001E-3</v>
      </c>
      <c r="W55" s="407">
        <f t="shared" si="2"/>
        <v>1.1998529638554368E-4</v>
      </c>
      <c r="Y55" s="416"/>
      <c r="Z55" s="582"/>
      <c r="AA55" s="417"/>
      <c r="AB55" s="407"/>
    </row>
    <row r="56" spans="2:28" s="133" customFormat="1" ht="26.1" customHeight="1">
      <c r="B56" s="736">
        <v>44</v>
      </c>
      <c r="C56" s="740" t="s">
        <v>964</v>
      </c>
      <c r="D56" s="737">
        <v>90</v>
      </c>
      <c r="E56" s="738"/>
      <c r="F56" s="739"/>
      <c r="G56" s="730" t="s">
        <v>337</v>
      </c>
      <c r="H56" s="731" t="s">
        <v>46</v>
      </c>
      <c r="I56" s="710">
        <v>0.3243702</v>
      </c>
      <c r="J56" s="733" t="s">
        <v>46</v>
      </c>
      <c r="K56" s="734">
        <v>1</v>
      </c>
      <c r="L56" s="710"/>
      <c r="M56" s="710"/>
      <c r="N56" s="710"/>
      <c r="O56" s="735">
        <v>3.7999999999999999E-2</v>
      </c>
      <c r="P56" s="646">
        <f t="shared" si="0"/>
        <v>0.33669626759999999</v>
      </c>
      <c r="Q56" s="410"/>
      <c r="R56" s="411"/>
      <c r="S56" s="412"/>
      <c r="T56" s="650">
        <v>1</v>
      </c>
      <c r="U56" s="407">
        <f t="shared" si="1"/>
        <v>0.33669626759999999</v>
      </c>
      <c r="V56" s="651">
        <v>4.0000000000000001E-3</v>
      </c>
      <c r="W56" s="407">
        <f t="shared" si="2"/>
        <v>1.3521938457831493E-3</v>
      </c>
      <c r="Y56" s="416"/>
      <c r="Z56" s="582"/>
      <c r="AA56" s="417"/>
      <c r="AB56" s="407"/>
    </row>
    <row r="57" spans="2:28" s="133" customFormat="1" ht="26.1" customHeight="1">
      <c r="B57" s="736">
        <v>45</v>
      </c>
      <c r="C57" s="740" t="s">
        <v>983</v>
      </c>
      <c r="D57" s="737">
        <v>100</v>
      </c>
      <c r="E57" s="738"/>
      <c r="F57" s="739"/>
      <c r="G57" s="730" t="s">
        <v>337</v>
      </c>
      <c r="H57" s="731" t="s">
        <v>46</v>
      </c>
      <c r="I57" s="710">
        <v>1.03488E-2</v>
      </c>
      <c r="J57" s="733" t="s">
        <v>46</v>
      </c>
      <c r="K57" s="734">
        <v>1</v>
      </c>
      <c r="L57" s="710"/>
      <c r="M57" s="710"/>
      <c r="N57" s="710"/>
      <c r="O57" s="735">
        <v>3.7999999999999999E-2</v>
      </c>
      <c r="P57" s="646">
        <f t="shared" si="0"/>
        <v>1.0742054400000001E-2</v>
      </c>
      <c r="Q57" s="410"/>
      <c r="R57" s="411"/>
      <c r="S57" s="412"/>
      <c r="T57" s="650">
        <v>6</v>
      </c>
      <c r="U57" s="407">
        <f t="shared" si="1"/>
        <v>6.445232640000001E-2</v>
      </c>
      <c r="V57" s="651">
        <v>4.0000000000000001E-3</v>
      </c>
      <c r="W57" s="407">
        <f t="shared" si="2"/>
        <v>2.5884468433735267E-4</v>
      </c>
      <c r="Y57" s="416"/>
      <c r="Z57" s="582"/>
      <c r="AA57" s="417"/>
      <c r="AB57" s="407"/>
    </row>
    <row r="58" spans="2:28" s="133" customFormat="1" ht="26.1" customHeight="1">
      <c r="B58" s="736">
        <v>46</v>
      </c>
      <c r="C58" s="740" t="s">
        <v>984</v>
      </c>
      <c r="D58" s="737">
        <v>130</v>
      </c>
      <c r="E58" s="738"/>
      <c r="F58" s="739"/>
      <c r="G58" s="730" t="s">
        <v>337</v>
      </c>
      <c r="H58" s="731" t="s">
        <v>46</v>
      </c>
      <c r="I58" s="710">
        <v>3.5574000000000005E-3</v>
      </c>
      <c r="J58" s="733" t="s">
        <v>46</v>
      </c>
      <c r="K58" s="734">
        <v>1</v>
      </c>
      <c r="L58" s="710"/>
      <c r="M58" s="710"/>
      <c r="N58" s="710"/>
      <c r="O58" s="735">
        <v>3.7999999999999999E-2</v>
      </c>
      <c r="P58" s="646">
        <f t="shared" si="0"/>
        <v>3.6925812000000008E-3</v>
      </c>
      <c r="Q58" s="410"/>
      <c r="R58" s="411"/>
      <c r="S58" s="412"/>
      <c r="T58" s="650">
        <v>1</v>
      </c>
      <c r="U58" s="407">
        <f t="shared" si="1"/>
        <v>3.6925812000000008E-3</v>
      </c>
      <c r="V58" s="651">
        <v>4.0000000000000001E-3</v>
      </c>
      <c r="W58" s="407">
        <f t="shared" si="2"/>
        <v>1.4829643373494164E-5</v>
      </c>
      <c r="Y58" s="416"/>
      <c r="Z58" s="582"/>
      <c r="AA58" s="417"/>
      <c r="AB58" s="407"/>
    </row>
    <row r="59" spans="2:28" s="133" customFormat="1" ht="26.1" customHeight="1" thickBot="1">
      <c r="B59" s="736"/>
      <c r="C59" s="741" t="s">
        <v>985</v>
      </c>
      <c r="D59" s="737"/>
      <c r="E59" s="738"/>
      <c r="F59" s="739"/>
      <c r="G59" s="730"/>
      <c r="H59" s="731"/>
      <c r="I59" s="710">
        <v>0</v>
      </c>
      <c r="J59" s="733"/>
      <c r="K59" s="734"/>
      <c r="L59" s="710"/>
      <c r="M59" s="710"/>
      <c r="N59" s="710"/>
      <c r="O59" s="735"/>
      <c r="P59" s="646">
        <f t="shared" si="0"/>
        <v>0</v>
      </c>
      <c r="Q59" s="410"/>
      <c r="R59" s="411"/>
      <c r="S59" s="412"/>
      <c r="T59" s="650"/>
      <c r="U59" s="407">
        <f t="shared" si="1"/>
        <v>0</v>
      </c>
      <c r="V59" s="651"/>
      <c r="W59" s="407">
        <f t="shared" si="2"/>
        <v>0</v>
      </c>
      <c r="Y59" s="416"/>
      <c r="Z59" s="582"/>
      <c r="AA59" s="417"/>
      <c r="AB59" s="407"/>
    </row>
    <row r="60" spans="2:28" s="133" customFormat="1" ht="26.1" customHeight="1">
      <c r="B60" s="736">
        <v>47</v>
      </c>
      <c r="C60" s="740" t="s">
        <v>987</v>
      </c>
      <c r="D60" s="737">
        <v>10</v>
      </c>
      <c r="E60" s="738"/>
      <c r="F60" s="739"/>
      <c r="G60" s="730" t="s">
        <v>337</v>
      </c>
      <c r="H60" s="731" t="s">
        <v>46</v>
      </c>
      <c r="I60" s="710">
        <v>0.24673000000000003</v>
      </c>
      <c r="J60" s="733" t="s">
        <v>46</v>
      </c>
      <c r="K60" s="734">
        <v>1</v>
      </c>
      <c r="L60" s="710"/>
      <c r="M60" s="710"/>
      <c r="N60" s="710"/>
      <c r="O60" s="735">
        <v>3.7999999999999999E-2</v>
      </c>
      <c r="P60" s="646">
        <f t="shared" si="0"/>
        <v>0.25610574000000003</v>
      </c>
      <c r="Q60" s="410"/>
      <c r="R60" s="411"/>
      <c r="S60" s="412"/>
      <c r="T60" s="650">
        <v>1</v>
      </c>
      <c r="U60" s="407">
        <f t="shared" si="1"/>
        <v>0.25610574000000003</v>
      </c>
      <c r="V60" s="651">
        <v>4.0000000000000001E-3</v>
      </c>
      <c r="W60" s="407">
        <f t="shared" si="2"/>
        <v>1.0285371084337478E-3</v>
      </c>
      <c r="Y60" s="416"/>
      <c r="Z60" s="582"/>
      <c r="AA60" s="417"/>
      <c r="AB60" s="407"/>
    </row>
    <row r="61" spans="2:28" s="133" customFormat="1" ht="26.1" customHeight="1">
      <c r="B61" s="736">
        <v>48</v>
      </c>
      <c r="C61" s="740" t="s">
        <v>987</v>
      </c>
      <c r="D61" s="737">
        <v>10</v>
      </c>
      <c r="E61" s="738"/>
      <c r="F61" s="739"/>
      <c r="G61" s="730" t="s">
        <v>337</v>
      </c>
      <c r="H61" s="731" t="s">
        <v>46</v>
      </c>
      <c r="I61" s="710">
        <v>0.24281</v>
      </c>
      <c r="J61" s="733" t="s">
        <v>46</v>
      </c>
      <c r="K61" s="734">
        <v>1</v>
      </c>
      <c r="L61" s="710"/>
      <c r="M61" s="710"/>
      <c r="N61" s="710"/>
      <c r="O61" s="735">
        <v>3.7999999999999999E-2</v>
      </c>
      <c r="P61" s="646">
        <f t="shared" si="0"/>
        <v>0.25203678000000002</v>
      </c>
      <c r="Q61" s="410"/>
      <c r="R61" s="411"/>
      <c r="S61" s="412"/>
      <c r="T61" s="650">
        <v>1</v>
      </c>
      <c r="U61" s="407">
        <f t="shared" si="1"/>
        <v>0.25203678000000002</v>
      </c>
      <c r="V61" s="651">
        <v>4.0000000000000001E-3</v>
      </c>
      <c r="W61" s="407">
        <f t="shared" si="2"/>
        <v>1.0121959036144704E-3</v>
      </c>
      <c r="Y61" s="416"/>
      <c r="Z61" s="582"/>
      <c r="AA61" s="417"/>
      <c r="AB61" s="407"/>
    </row>
    <row r="62" spans="2:28" s="133" customFormat="1" ht="26.1" customHeight="1">
      <c r="B62" s="736">
        <v>49</v>
      </c>
      <c r="C62" s="740" t="s">
        <v>988</v>
      </c>
      <c r="D62" s="737">
        <v>10</v>
      </c>
      <c r="E62" s="738"/>
      <c r="F62" s="739"/>
      <c r="G62" s="730" t="s">
        <v>337</v>
      </c>
      <c r="H62" s="731" t="s">
        <v>46</v>
      </c>
      <c r="I62" s="710">
        <v>0.38148000000000004</v>
      </c>
      <c r="J62" s="733" t="s">
        <v>46</v>
      </c>
      <c r="K62" s="734">
        <v>1</v>
      </c>
      <c r="L62" s="710"/>
      <c r="M62" s="710"/>
      <c r="N62" s="710"/>
      <c r="O62" s="735">
        <v>3.7999999999999999E-2</v>
      </c>
      <c r="P62" s="646">
        <f t="shared" si="0"/>
        <v>0.39597624000000003</v>
      </c>
      <c r="Q62" s="410"/>
      <c r="R62" s="411"/>
      <c r="S62" s="412"/>
      <c r="T62" s="650">
        <v>2</v>
      </c>
      <c r="U62" s="407">
        <f t="shared" si="1"/>
        <v>0.79195248000000007</v>
      </c>
      <c r="V62" s="651">
        <v>4.0000000000000001E-3</v>
      </c>
      <c r="W62" s="407">
        <f t="shared" si="2"/>
        <v>3.1805320481928111E-3</v>
      </c>
      <c r="Y62" s="416"/>
      <c r="Z62" s="582"/>
      <c r="AA62" s="417"/>
      <c r="AB62" s="407"/>
    </row>
    <row r="63" spans="2:28" s="133" customFormat="1" ht="26.1" customHeight="1">
      <c r="B63" s="736">
        <v>50</v>
      </c>
      <c r="C63" s="740" t="s">
        <v>986</v>
      </c>
      <c r="D63" s="737">
        <v>20</v>
      </c>
      <c r="E63" s="738"/>
      <c r="F63" s="739"/>
      <c r="G63" s="730" t="s">
        <v>337</v>
      </c>
      <c r="H63" s="731" t="s">
        <v>46</v>
      </c>
      <c r="I63" s="710">
        <v>0.36245000000000005</v>
      </c>
      <c r="J63" s="733" t="s">
        <v>46</v>
      </c>
      <c r="K63" s="734">
        <v>1</v>
      </c>
      <c r="L63" s="710"/>
      <c r="M63" s="710"/>
      <c r="N63" s="710"/>
      <c r="O63" s="735">
        <v>3.7999999999999999E-2</v>
      </c>
      <c r="P63" s="646">
        <f t="shared" si="0"/>
        <v>0.37622310000000009</v>
      </c>
      <c r="Q63" s="410"/>
      <c r="R63" s="411"/>
      <c r="S63" s="412"/>
      <c r="T63" s="650">
        <v>1</v>
      </c>
      <c r="U63" s="407">
        <f t="shared" si="1"/>
        <v>0.37622310000000009</v>
      </c>
      <c r="V63" s="651">
        <v>4.0000000000000001E-3</v>
      </c>
      <c r="W63" s="407">
        <f t="shared" si="2"/>
        <v>1.5109361445783324E-3</v>
      </c>
      <c r="Y63" s="416"/>
      <c r="Z63" s="582"/>
      <c r="AA63" s="417"/>
      <c r="AB63" s="407"/>
    </row>
    <row r="64" spans="2:28" s="133" customFormat="1" ht="26.1" customHeight="1">
      <c r="B64" s="736">
        <v>51</v>
      </c>
      <c r="C64" s="740" t="s">
        <v>987</v>
      </c>
      <c r="D64" s="737">
        <v>20</v>
      </c>
      <c r="E64" s="738"/>
      <c r="F64" s="739"/>
      <c r="G64" s="730" t="s">
        <v>337</v>
      </c>
      <c r="H64" s="731" t="s">
        <v>46</v>
      </c>
      <c r="I64" s="710">
        <v>0.38805000000000001</v>
      </c>
      <c r="J64" s="733" t="s">
        <v>46</v>
      </c>
      <c r="K64" s="734">
        <v>1</v>
      </c>
      <c r="L64" s="710"/>
      <c r="M64" s="710"/>
      <c r="N64" s="710"/>
      <c r="O64" s="735">
        <v>3.7999999999999999E-2</v>
      </c>
      <c r="P64" s="646">
        <f t="shared" si="0"/>
        <v>0.40279590000000004</v>
      </c>
      <c r="Q64" s="410"/>
      <c r="R64" s="411"/>
      <c r="S64" s="412"/>
      <c r="T64" s="650">
        <v>1</v>
      </c>
      <c r="U64" s="407">
        <f t="shared" si="1"/>
        <v>0.40279590000000004</v>
      </c>
      <c r="V64" s="651">
        <v>4.0000000000000001E-3</v>
      </c>
      <c r="W64" s="407">
        <f t="shared" si="2"/>
        <v>1.6176542168674902E-3</v>
      </c>
      <c r="Y64" s="416"/>
      <c r="Z64" s="582"/>
      <c r="AA64" s="417"/>
      <c r="AB64" s="407"/>
    </row>
    <row r="65" spans="2:28" s="133" customFormat="1" ht="26.1" customHeight="1">
      <c r="B65" s="736">
        <v>52</v>
      </c>
      <c r="C65" s="740" t="s">
        <v>987</v>
      </c>
      <c r="D65" s="737">
        <v>20</v>
      </c>
      <c r="E65" s="738"/>
      <c r="F65" s="739"/>
      <c r="G65" s="730" t="s">
        <v>337</v>
      </c>
      <c r="H65" s="731" t="s">
        <v>46</v>
      </c>
      <c r="I65" s="710">
        <v>0.38374999999999998</v>
      </c>
      <c r="J65" s="733" t="s">
        <v>46</v>
      </c>
      <c r="K65" s="734">
        <v>1</v>
      </c>
      <c r="L65" s="710"/>
      <c r="M65" s="710"/>
      <c r="N65" s="710"/>
      <c r="O65" s="735">
        <v>3.7999999999999999E-2</v>
      </c>
      <c r="P65" s="646">
        <f t="shared" si="0"/>
        <v>0.39833249999999998</v>
      </c>
      <c r="Q65" s="410"/>
      <c r="R65" s="411"/>
      <c r="S65" s="412"/>
      <c r="T65" s="650">
        <v>1</v>
      </c>
      <c r="U65" s="407">
        <f t="shared" si="1"/>
        <v>0.39833249999999998</v>
      </c>
      <c r="V65" s="651">
        <v>4.0000000000000001E-3</v>
      </c>
      <c r="W65" s="407">
        <f t="shared" si="2"/>
        <v>1.5997289156626704E-3</v>
      </c>
      <c r="Y65" s="416"/>
      <c r="Z65" s="582"/>
      <c r="AA65" s="417"/>
      <c r="AB65" s="407"/>
    </row>
    <row r="66" spans="2:28" s="133" customFormat="1" ht="26.1" customHeight="1">
      <c r="B66" s="736">
        <v>53</v>
      </c>
      <c r="C66" s="740" t="s">
        <v>986</v>
      </c>
      <c r="D66" s="737">
        <v>30</v>
      </c>
      <c r="E66" s="738"/>
      <c r="F66" s="739"/>
      <c r="G66" s="730" t="s">
        <v>337</v>
      </c>
      <c r="H66" s="731" t="s">
        <v>46</v>
      </c>
      <c r="I66" s="710">
        <v>0.36751</v>
      </c>
      <c r="J66" s="733" t="s">
        <v>46</v>
      </c>
      <c r="K66" s="734">
        <v>1</v>
      </c>
      <c r="L66" s="710"/>
      <c r="M66" s="710"/>
      <c r="N66" s="710"/>
      <c r="O66" s="735">
        <v>3.7999999999999999E-2</v>
      </c>
      <c r="P66" s="646">
        <f t="shared" si="0"/>
        <v>0.38147538000000003</v>
      </c>
      <c r="Q66" s="410"/>
      <c r="R66" s="411"/>
      <c r="S66" s="412"/>
      <c r="T66" s="650">
        <v>1</v>
      </c>
      <c r="U66" s="407">
        <f t="shared" si="1"/>
        <v>0.38147538000000003</v>
      </c>
      <c r="V66" s="651">
        <v>4.0000000000000001E-3</v>
      </c>
      <c r="W66" s="407">
        <f t="shared" si="2"/>
        <v>1.532029638554236E-3</v>
      </c>
      <c r="Y66" s="416"/>
      <c r="Z66" s="582"/>
      <c r="AA66" s="417"/>
      <c r="AB66" s="407"/>
    </row>
    <row r="67" spans="2:28" s="133" customFormat="1" ht="26.1" customHeight="1">
      <c r="B67" s="736">
        <v>54</v>
      </c>
      <c r="C67" s="740" t="s">
        <v>987</v>
      </c>
      <c r="D67" s="737">
        <v>30</v>
      </c>
      <c r="E67" s="738"/>
      <c r="F67" s="739"/>
      <c r="G67" s="730" t="s">
        <v>337</v>
      </c>
      <c r="H67" s="731" t="s">
        <v>46</v>
      </c>
      <c r="I67" s="710">
        <v>0.24024000000000004</v>
      </c>
      <c r="J67" s="733" t="s">
        <v>46</v>
      </c>
      <c r="K67" s="734">
        <v>1</v>
      </c>
      <c r="L67" s="710"/>
      <c r="M67" s="710"/>
      <c r="N67" s="710"/>
      <c r="O67" s="735">
        <v>3.7999999999999999E-2</v>
      </c>
      <c r="P67" s="646">
        <f t="shared" si="0"/>
        <v>0.24936912000000006</v>
      </c>
      <c r="Q67" s="410"/>
      <c r="R67" s="411"/>
      <c r="S67" s="412"/>
      <c r="T67" s="650">
        <v>1</v>
      </c>
      <c r="U67" s="407">
        <f t="shared" si="1"/>
        <v>0.24936912000000006</v>
      </c>
      <c r="V67" s="651">
        <v>4.0000000000000001E-3</v>
      </c>
      <c r="W67" s="407">
        <f t="shared" si="2"/>
        <v>1.0014824096385669E-3</v>
      </c>
      <c r="Y67" s="416"/>
      <c r="Z67" s="582"/>
      <c r="AA67" s="417"/>
      <c r="AB67" s="407"/>
    </row>
    <row r="68" spans="2:28" s="133" customFormat="1" ht="26.1" customHeight="1">
      <c r="B68" s="736">
        <v>55</v>
      </c>
      <c r="C68" s="740" t="s">
        <v>987</v>
      </c>
      <c r="D68" s="737">
        <v>30</v>
      </c>
      <c r="E68" s="738"/>
      <c r="F68" s="739"/>
      <c r="G68" s="730" t="s">
        <v>337</v>
      </c>
      <c r="H68" s="731" t="s">
        <v>46</v>
      </c>
      <c r="I68" s="710">
        <v>0.25230999999999998</v>
      </c>
      <c r="J68" s="733" t="s">
        <v>46</v>
      </c>
      <c r="K68" s="734">
        <v>1</v>
      </c>
      <c r="L68" s="710"/>
      <c r="M68" s="710"/>
      <c r="N68" s="710"/>
      <c r="O68" s="735">
        <v>3.7999999999999999E-2</v>
      </c>
      <c r="P68" s="646">
        <f t="shared" si="0"/>
        <v>0.26189777999999997</v>
      </c>
      <c r="Q68" s="410"/>
      <c r="R68" s="411"/>
      <c r="S68" s="412"/>
      <c r="T68" s="650">
        <v>1</v>
      </c>
      <c r="U68" s="407">
        <f t="shared" si="1"/>
        <v>0.26189777999999997</v>
      </c>
      <c r="V68" s="651">
        <v>4.0000000000000001E-3</v>
      </c>
      <c r="W68" s="407">
        <f t="shared" si="2"/>
        <v>1.0517983132530249E-3</v>
      </c>
      <c r="Y68" s="416"/>
      <c r="Z68" s="582"/>
      <c r="AA68" s="417"/>
      <c r="AB68" s="407"/>
    </row>
    <row r="69" spans="2:28" s="133" customFormat="1" ht="26.1" customHeight="1">
      <c r="B69" s="736">
        <v>56</v>
      </c>
      <c r="C69" s="740" t="s">
        <v>988</v>
      </c>
      <c r="D69" s="737">
        <v>30</v>
      </c>
      <c r="E69" s="738"/>
      <c r="F69" s="739"/>
      <c r="G69" s="730" t="s">
        <v>337</v>
      </c>
      <c r="H69" s="731" t="s">
        <v>46</v>
      </c>
      <c r="I69" s="710">
        <v>0.25751000000000002</v>
      </c>
      <c r="J69" s="733" t="s">
        <v>46</v>
      </c>
      <c r="K69" s="734">
        <v>1</v>
      </c>
      <c r="L69" s="710"/>
      <c r="M69" s="710"/>
      <c r="N69" s="710"/>
      <c r="O69" s="735">
        <v>3.7999999999999999E-2</v>
      </c>
      <c r="P69" s="646">
        <f t="shared" si="0"/>
        <v>0.26729538000000003</v>
      </c>
      <c r="Q69" s="410"/>
      <c r="R69" s="411"/>
      <c r="S69" s="412"/>
      <c r="T69" s="650">
        <v>1</v>
      </c>
      <c r="U69" s="407">
        <f t="shared" si="1"/>
        <v>0.26729538000000003</v>
      </c>
      <c r="V69" s="651">
        <v>4.0000000000000001E-3</v>
      </c>
      <c r="W69" s="407">
        <f t="shared" si="2"/>
        <v>1.0734754216867605E-3</v>
      </c>
      <c r="Y69" s="416"/>
      <c r="Z69" s="582"/>
      <c r="AA69" s="417"/>
      <c r="AB69" s="407"/>
    </row>
    <row r="70" spans="2:28" s="133" customFormat="1" ht="26.1" customHeight="1">
      <c r="B70" s="736">
        <v>57</v>
      </c>
      <c r="C70" s="740" t="s">
        <v>964</v>
      </c>
      <c r="D70" s="737">
        <v>40</v>
      </c>
      <c r="E70" s="738"/>
      <c r="F70" s="739"/>
      <c r="G70" s="730" t="s">
        <v>337</v>
      </c>
      <c r="H70" s="731" t="s">
        <v>46</v>
      </c>
      <c r="I70" s="710">
        <v>0.14069000000000004</v>
      </c>
      <c r="J70" s="733" t="s">
        <v>46</v>
      </c>
      <c r="K70" s="734">
        <v>1</v>
      </c>
      <c r="L70" s="710"/>
      <c r="M70" s="710"/>
      <c r="N70" s="710"/>
      <c r="O70" s="735">
        <v>3.7999999999999999E-2</v>
      </c>
      <c r="P70" s="646">
        <f t="shared" si="0"/>
        <v>0.14603622000000005</v>
      </c>
      <c r="Q70" s="410"/>
      <c r="R70" s="411"/>
      <c r="S70" s="412"/>
      <c r="T70" s="650">
        <v>1</v>
      </c>
      <c r="U70" s="407">
        <f t="shared" si="1"/>
        <v>0.14603622000000005</v>
      </c>
      <c r="V70" s="651">
        <v>4.0000000000000001E-3</v>
      </c>
      <c r="W70" s="407">
        <f t="shared" si="2"/>
        <v>5.8649084337350152E-4</v>
      </c>
      <c r="Y70" s="416"/>
      <c r="Z70" s="582"/>
      <c r="AA70" s="417"/>
      <c r="AB70" s="407"/>
    </row>
    <row r="71" spans="2:28" s="133" customFormat="1" ht="26.1" customHeight="1">
      <c r="B71" s="736">
        <v>58</v>
      </c>
      <c r="C71" s="740" t="s">
        <v>980</v>
      </c>
      <c r="D71" s="737">
        <v>50</v>
      </c>
      <c r="E71" s="738"/>
      <c r="F71" s="739"/>
      <c r="G71" s="730" t="s">
        <v>337</v>
      </c>
      <c r="H71" s="731" t="s">
        <v>46</v>
      </c>
      <c r="I71" s="710">
        <v>0.28061000000000003</v>
      </c>
      <c r="J71" s="733" t="s">
        <v>46</v>
      </c>
      <c r="K71" s="734">
        <v>1</v>
      </c>
      <c r="L71" s="710"/>
      <c r="M71" s="710"/>
      <c r="N71" s="710"/>
      <c r="O71" s="735">
        <v>3.7999999999999999E-2</v>
      </c>
      <c r="P71" s="646">
        <f t="shared" si="0"/>
        <v>0.29127318000000002</v>
      </c>
      <c r="Q71" s="410"/>
      <c r="R71" s="411"/>
      <c r="S71" s="412"/>
      <c r="T71" s="650">
        <v>1</v>
      </c>
      <c r="U71" s="407">
        <f t="shared" si="1"/>
        <v>0.29127318000000002</v>
      </c>
      <c r="V71" s="651">
        <v>4.0000000000000001E-3</v>
      </c>
      <c r="W71" s="407">
        <f t="shared" si="2"/>
        <v>1.1697718072289302E-3</v>
      </c>
      <c r="Y71" s="416"/>
      <c r="Z71" s="582"/>
      <c r="AA71" s="417"/>
      <c r="AB71" s="407"/>
    </row>
    <row r="72" spans="2:28" s="133" customFormat="1" ht="26.1" customHeight="1">
      <c r="B72" s="736">
        <v>59</v>
      </c>
      <c r="C72" s="740" t="s">
        <v>980</v>
      </c>
      <c r="D72" s="737">
        <v>60</v>
      </c>
      <c r="E72" s="738"/>
      <c r="F72" s="739"/>
      <c r="G72" s="730" t="s">
        <v>337</v>
      </c>
      <c r="H72" s="731" t="s">
        <v>46</v>
      </c>
      <c r="I72" s="710">
        <v>0.13387000000000002</v>
      </c>
      <c r="J72" s="733" t="s">
        <v>46</v>
      </c>
      <c r="K72" s="734">
        <v>1</v>
      </c>
      <c r="L72" s="710"/>
      <c r="M72" s="710"/>
      <c r="N72" s="710"/>
      <c r="O72" s="735">
        <v>3.7999999999999999E-2</v>
      </c>
      <c r="P72" s="646">
        <f t="shared" si="0"/>
        <v>0.13895706000000002</v>
      </c>
      <c r="Q72" s="410"/>
      <c r="R72" s="411"/>
      <c r="S72" s="412"/>
      <c r="T72" s="650">
        <v>1</v>
      </c>
      <c r="U72" s="407">
        <f t="shared" si="1"/>
        <v>0.13895706000000002</v>
      </c>
      <c r="V72" s="651">
        <v>4.0000000000000001E-3</v>
      </c>
      <c r="W72" s="407">
        <f t="shared" si="2"/>
        <v>5.5806048192771787E-4</v>
      </c>
      <c r="Y72" s="416"/>
      <c r="Z72" s="582"/>
      <c r="AA72" s="417"/>
      <c r="AB72" s="407"/>
    </row>
    <row r="73" spans="2:28" s="133" customFormat="1" ht="26.1" customHeight="1">
      <c r="B73" s="736">
        <v>60</v>
      </c>
      <c r="C73" s="740" t="s">
        <v>989</v>
      </c>
      <c r="D73" s="737" t="s">
        <v>1006</v>
      </c>
      <c r="E73" s="738"/>
      <c r="F73" s="739"/>
      <c r="G73" s="730" t="s">
        <v>337</v>
      </c>
      <c r="H73" s="731" t="s">
        <v>46</v>
      </c>
      <c r="I73" s="710">
        <v>6.424E-3</v>
      </c>
      <c r="J73" s="733" t="s">
        <v>46</v>
      </c>
      <c r="K73" s="734">
        <v>1</v>
      </c>
      <c r="L73" s="710"/>
      <c r="M73" s="710"/>
      <c r="N73" s="710"/>
      <c r="O73" s="735">
        <v>3.7999999999999999E-2</v>
      </c>
      <c r="P73" s="646">
        <f t="shared" si="0"/>
        <v>6.6681120000000003E-3</v>
      </c>
      <c r="Q73" s="410"/>
      <c r="R73" s="411"/>
      <c r="S73" s="412"/>
      <c r="T73" s="650">
        <v>1</v>
      </c>
      <c r="U73" s="407">
        <f t="shared" si="1"/>
        <v>6.6681120000000003E-3</v>
      </c>
      <c r="V73" s="651">
        <v>4.0000000000000001E-3</v>
      </c>
      <c r="W73" s="407">
        <f t="shared" si="2"/>
        <v>2.6779566265060574E-5</v>
      </c>
      <c r="Y73" s="416"/>
      <c r="Z73" s="582"/>
      <c r="AA73" s="417"/>
      <c r="AB73" s="407"/>
    </row>
    <row r="74" spans="2:28" s="133" customFormat="1" ht="26.1" customHeight="1">
      <c r="B74" s="736">
        <v>61</v>
      </c>
      <c r="C74" s="740" t="s">
        <v>984</v>
      </c>
      <c r="D74" s="737">
        <v>70</v>
      </c>
      <c r="E74" s="738"/>
      <c r="F74" s="739"/>
      <c r="G74" s="730" t="s">
        <v>337</v>
      </c>
      <c r="H74" s="731" t="s">
        <v>46</v>
      </c>
      <c r="I74" s="710">
        <v>3.5200000000000006E-3</v>
      </c>
      <c r="J74" s="733" t="s">
        <v>46</v>
      </c>
      <c r="K74" s="734">
        <v>1</v>
      </c>
      <c r="L74" s="710"/>
      <c r="M74" s="710"/>
      <c r="N74" s="710"/>
      <c r="O74" s="735">
        <v>3.7999999999999999E-2</v>
      </c>
      <c r="P74" s="646">
        <f t="shared" si="0"/>
        <v>3.6537600000000007E-3</v>
      </c>
      <c r="Q74" s="410"/>
      <c r="R74" s="411"/>
      <c r="S74" s="412"/>
      <c r="T74" s="650">
        <v>1</v>
      </c>
      <c r="U74" s="407">
        <f t="shared" si="1"/>
        <v>3.6537600000000007E-3</v>
      </c>
      <c r="V74" s="651">
        <v>4.0000000000000001E-3</v>
      </c>
      <c r="W74" s="407">
        <f t="shared" si="2"/>
        <v>1.4673734939759221E-5</v>
      </c>
      <c r="Y74" s="416"/>
      <c r="Z74" s="582"/>
      <c r="AA74" s="417"/>
      <c r="AB74" s="407"/>
    </row>
    <row r="75" spans="2:28" s="133" customFormat="1" ht="26.1" customHeight="1">
      <c r="B75" s="736">
        <v>62</v>
      </c>
      <c r="C75" s="740" t="s">
        <v>990</v>
      </c>
      <c r="D75" s="737">
        <v>80</v>
      </c>
      <c r="E75" s="738"/>
      <c r="F75" s="739"/>
      <c r="G75" s="730" t="s">
        <v>337</v>
      </c>
      <c r="H75" s="731" t="s">
        <v>46</v>
      </c>
      <c r="I75" s="710">
        <v>0.10681000000000002</v>
      </c>
      <c r="J75" s="733" t="s">
        <v>46</v>
      </c>
      <c r="K75" s="734">
        <v>1</v>
      </c>
      <c r="L75" s="710"/>
      <c r="M75" s="710"/>
      <c r="N75" s="710"/>
      <c r="O75" s="735">
        <v>3.7999999999999999E-2</v>
      </c>
      <c r="P75" s="646">
        <f t="shared" si="0"/>
        <v>0.11086878000000001</v>
      </c>
      <c r="Q75" s="410"/>
      <c r="R75" s="411"/>
      <c r="S75" s="412"/>
      <c r="T75" s="650">
        <v>1</v>
      </c>
      <c r="U75" s="407">
        <f t="shared" si="1"/>
        <v>0.11086878000000001</v>
      </c>
      <c r="V75" s="651">
        <v>4.0000000000000001E-3</v>
      </c>
      <c r="W75" s="407">
        <f t="shared" si="2"/>
        <v>4.4525614457831882E-4</v>
      </c>
      <c r="Y75" s="416"/>
      <c r="Z75" s="582"/>
      <c r="AA75" s="417"/>
      <c r="AB75" s="407"/>
    </row>
    <row r="76" spans="2:28" s="133" customFormat="1" ht="26.1" customHeight="1">
      <c r="B76" s="736">
        <v>63</v>
      </c>
      <c r="C76" s="740" t="s">
        <v>991</v>
      </c>
      <c r="D76" s="737">
        <v>100</v>
      </c>
      <c r="E76" s="738"/>
      <c r="F76" s="739"/>
      <c r="G76" s="730" t="s">
        <v>337</v>
      </c>
      <c r="H76" s="731" t="s">
        <v>46</v>
      </c>
      <c r="I76" s="710">
        <v>3.619E-2</v>
      </c>
      <c r="J76" s="733" t="s">
        <v>46</v>
      </c>
      <c r="K76" s="734">
        <v>1</v>
      </c>
      <c r="L76" s="710"/>
      <c r="M76" s="710"/>
      <c r="N76" s="710"/>
      <c r="O76" s="735">
        <v>3.7999999999999999E-2</v>
      </c>
      <c r="P76" s="646">
        <f t="shared" si="0"/>
        <v>3.7565220000000003E-2</v>
      </c>
      <c r="Q76" s="410"/>
      <c r="R76" s="411"/>
      <c r="S76" s="412">
        <v>0</v>
      </c>
      <c r="T76" s="650">
        <v>1</v>
      </c>
      <c r="U76" s="407">
        <f t="shared" si="1"/>
        <v>3.7565220000000003E-2</v>
      </c>
      <c r="V76" s="651">
        <v>4.0000000000000001E-3</v>
      </c>
      <c r="W76" s="407">
        <f t="shared" si="2"/>
        <v>1.5086433734939948E-4</v>
      </c>
      <c r="Y76" s="416"/>
      <c r="Z76" s="582"/>
      <c r="AA76" s="417"/>
      <c r="AB76" s="407"/>
    </row>
    <row r="77" spans="2:28" s="133" customFormat="1" ht="26.1" customHeight="1" thickBot="1">
      <c r="B77" s="450"/>
      <c r="C77" s="448"/>
      <c r="D77" s="448"/>
      <c r="E77" s="449"/>
      <c r="F77" s="449"/>
      <c r="G77" s="512"/>
      <c r="H77" s="476"/>
      <c r="I77" s="515"/>
      <c r="J77" s="513"/>
      <c r="K77" s="459"/>
      <c r="L77" s="459"/>
      <c r="M77" s="459"/>
      <c r="N77" s="459"/>
      <c r="O77" s="514"/>
      <c r="P77" s="646">
        <f t="shared" si="0"/>
        <v>0</v>
      </c>
      <c r="Q77" s="446"/>
      <c r="R77" s="477"/>
      <c r="S77" s="515">
        <v>0</v>
      </c>
      <c r="T77" s="475"/>
      <c r="U77" s="407">
        <f t="shared" si="1"/>
        <v>0</v>
      </c>
      <c r="V77" s="462"/>
      <c r="W77" s="407">
        <f t="shared" si="2"/>
        <v>0</v>
      </c>
      <c r="Y77" s="518"/>
      <c r="Z77" s="584"/>
      <c r="AA77" s="519"/>
      <c r="AB77" s="407"/>
    </row>
    <row r="78" spans="2:28" s="134" customFormat="1" ht="12" customHeight="1" thickBot="1">
      <c r="C78" s="135"/>
      <c r="D78" s="136"/>
      <c r="E78" s="136"/>
      <c r="F78" s="137"/>
      <c r="G78" s="138"/>
      <c r="H78" s="138"/>
      <c r="I78" s="154"/>
      <c r="J78" s="138"/>
      <c r="K78" s="138"/>
      <c r="L78" s="154">
        <f>SUM(L14:L77)</f>
        <v>0</v>
      </c>
      <c r="M78" s="138"/>
      <c r="N78" s="138"/>
      <c r="O78" s="138"/>
      <c r="P78" s="138"/>
      <c r="Q78" s="138"/>
      <c r="R78" s="138"/>
      <c r="S78" s="138"/>
      <c r="V78" s="138"/>
      <c r="W78" s="138"/>
      <c r="Y78" s="309"/>
      <c r="AB78" s="139"/>
    </row>
    <row r="79" spans="2:28" s="134" customFormat="1" ht="16.5" customHeight="1">
      <c r="B79" s="141" t="s">
        <v>60</v>
      </c>
      <c r="C79" s="142"/>
      <c r="D79" s="142"/>
      <c r="E79" s="143"/>
      <c r="F79" s="144"/>
      <c r="G79" s="144"/>
      <c r="H79" s="144"/>
      <c r="I79" s="681"/>
      <c r="J79" s="144"/>
      <c r="K79" s="145"/>
      <c r="L79" s="145" t="s">
        <v>380</v>
      </c>
      <c r="M79" s="145" t="s">
        <v>381</v>
      </c>
      <c r="N79" s="145" t="s">
        <v>382</v>
      </c>
      <c r="O79" s="145" t="s">
        <v>383</v>
      </c>
      <c r="P79" s="561"/>
      <c r="Q79" s="561"/>
      <c r="R79" s="561"/>
      <c r="S79" s="561"/>
      <c r="T79" s="561"/>
      <c r="U79" s="145" t="s">
        <v>374</v>
      </c>
      <c r="V79" s="561"/>
      <c r="W79" s="146" t="s">
        <v>384</v>
      </c>
      <c r="Y79" s="571"/>
      <c r="Z79" s="561"/>
      <c r="AA79" s="561"/>
      <c r="AB79" s="147"/>
    </row>
    <row r="80" spans="2:28" ht="17.100000000000001" customHeight="1">
      <c r="B80" s="148"/>
      <c r="C80" s="149"/>
      <c r="D80" s="149"/>
      <c r="E80" s="150"/>
      <c r="F80" s="151"/>
      <c r="G80" s="151"/>
      <c r="H80" s="151"/>
      <c r="I80" s="682"/>
      <c r="J80" s="152"/>
      <c r="K80" s="153" t="str">
        <f>Zusammenfassung!$C$26</f>
        <v>EUR</v>
      </c>
      <c r="L80" s="414">
        <f ca="1">SUMIF(INDIRECT("$J12:$J"&amp;EndZMaterials), $K80,INDIRECT("AD12:AD"&amp;EndZMaterials))</f>
        <v>0</v>
      </c>
      <c r="M80" s="414">
        <f ca="1">SUMIF(INDIRECT("$J12:$J"&amp;EndZMaterials), $K80,INDIRECT("AE12:AE"&amp;EndZMaterials))</f>
        <v>0</v>
      </c>
      <c r="N80" s="414">
        <f ca="1">SUMIF(INDIRECT("$J12:$J"&amp;EndZMaterials), $K80,INDIRECT("AF12:AF"&amp;EndZMaterials))</f>
        <v>0</v>
      </c>
      <c r="O80" s="414">
        <f ca="1">SUMIF(INDIRECT("$J12:$J"&amp;EndZMaterials), $K80,INDIRECT("AG12:AG"&amp;EndZMaterials))</f>
        <v>0</v>
      </c>
      <c r="P80" s="568"/>
      <c r="Q80" s="569"/>
      <c r="R80" s="569"/>
      <c r="S80" s="569"/>
      <c r="T80" s="565"/>
      <c r="U80" s="414">
        <f ca="1">SUMIF(INDIRECT("$J12:$J"&amp;EndZMaterials), $K80,INDIRECT("U12:U"&amp;EndZMaterials))</f>
        <v>13.68785173152</v>
      </c>
      <c r="V80" s="570"/>
      <c r="W80" s="415">
        <f ca="1">SUMIF(INDIRECT("$J12:$J"&amp;EndZMaterials), $K80,INDIRECT("W12:W"&amp;EndZMaterials))</f>
        <v>5.4971292094458529E-2</v>
      </c>
      <c r="Y80" s="573"/>
      <c r="Z80" s="569"/>
      <c r="AA80" s="565"/>
      <c r="AB80" s="415"/>
    </row>
    <row r="81" spans="2:28" ht="17.100000000000001" customHeight="1">
      <c r="B81" s="155"/>
      <c r="C81" s="149"/>
      <c r="D81" s="149"/>
      <c r="E81" s="150"/>
      <c r="F81" s="156"/>
      <c r="G81" s="156"/>
      <c r="H81" s="156"/>
      <c r="I81" s="683"/>
      <c r="J81" s="157"/>
      <c r="K81" s="158">
        <f>Zusammenfassung!$C$27</f>
        <v>0</v>
      </c>
      <c r="L81" s="414">
        <f ca="1">SUMIF(INDIRECT("$J12:$J"&amp;EndZMaterials), $K81,INDIRECT("AD12:AD"&amp;EndZMaterials))</f>
        <v>0</v>
      </c>
      <c r="M81" s="414">
        <f ca="1">SUMIF(INDIRECT("$J12:$J"&amp;EndZMaterials), $K81,INDIRECT("AE12:AE"&amp;EndZMaterials))</f>
        <v>0</v>
      </c>
      <c r="N81" s="414">
        <f ca="1">SUMIF(INDIRECT("$J12:$J"&amp;EndZMaterials), $K81,INDIRECT("AF12:AF"&amp;EndZMaterials))</f>
        <v>0</v>
      </c>
      <c r="O81" s="414">
        <f ca="1">SUMIF(INDIRECT("$J12:$J"&amp;EndZMaterials), $K81,INDIRECT("AG12:AG"&amp;EndZMaterials))</f>
        <v>0</v>
      </c>
      <c r="P81" s="568"/>
      <c r="Q81" s="569"/>
      <c r="R81" s="569"/>
      <c r="S81" s="569"/>
      <c r="T81" s="565"/>
      <c r="U81" s="533">
        <f ca="1">SUMIF(INDIRECT("$J12:$J"&amp;EndZMaterials), $K81,INDIRECT("U12:U"&amp;EndZMaterials))</f>
        <v>0</v>
      </c>
      <c r="V81" s="570"/>
      <c r="W81" s="534">
        <f ca="1">SUMIF(INDIRECT("$J12:$J"&amp;EndZMaterials), $K81,INDIRECT("W12:W"&amp;EndZMaterials))</f>
        <v>0</v>
      </c>
      <c r="Y81" s="573"/>
      <c r="Z81" s="569"/>
      <c r="AA81" s="565"/>
      <c r="AB81" s="534"/>
    </row>
    <row r="82" spans="2:28" ht="17.100000000000001" customHeight="1" thickBot="1">
      <c r="B82" s="336" t="s">
        <v>414</v>
      </c>
      <c r="C82" s="160"/>
      <c r="D82" s="160"/>
      <c r="E82" s="161"/>
      <c r="F82" s="162"/>
      <c r="G82" s="162"/>
      <c r="H82" s="162"/>
      <c r="I82" s="684"/>
      <c r="J82" s="163"/>
      <c r="K82" s="164">
        <f>Zusammenfassung!$C$28</f>
        <v>0</v>
      </c>
      <c r="L82" s="532">
        <f ca="1">SUMIF(INDIRECT("$J12:$J"&amp;EndZMaterials), $K82,INDIRECT("AD12:AD"&amp;EndZMaterials))</f>
        <v>0</v>
      </c>
      <c r="M82" s="532">
        <f ca="1">SUMIF(INDIRECT("$J12:$J"&amp;EndZMaterials), $K82,INDIRECT("AE12:AE"&amp;EndZMaterials))</f>
        <v>0</v>
      </c>
      <c r="N82" s="532">
        <f ca="1">SUMIF(INDIRECT("$J12:$J"&amp;EndZMaterials), $K82,INDIRECT("AF12:AF"&amp;EndZMaterials))</f>
        <v>0</v>
      </c>
      <c r="O82" s="532">
        <f ca="1">SUMIF(INDIRECT("$J12:$J"&amp;EndZMaterials), $K82,INDIRECT("AG12:AG"&amp;EndZMaterials))</f>
        <v>0</v>
      </c>
      <c r="P82" s="567"/>
      <c r="Q82" s="567"/>
      <c r="R82" s="567"/>
      <c r="S82" s="567"/>
      <c r="T82" s="567"/>
      <c r="U82" s="532">
        <f ca="1">SUMIF(INDIRECT("$J12:$J"&amp;EndZMaterials), $K82,INDIRECT("U12:U"&amp;EndZMaterials))</f>
        <v>0</v>
      </c>
      <c r="V82" s="567"/>
      <c r="W82" s="535">
        <f ca="1">SUMIF(INDIRECT("$J12:$J"&amp;EndZMaterials), $K82,INDIRECT("W12:W"&amp;EndZMaterials))</f>
        <v>0</v>
      </c>
      <c r="Y82" s="572"/>
      <c r="Z82" s="567"/>
      <c r="AA82" s="567"/>
      <c r="AB82" s="535"/>
    </row>
  </sheetData>
  <sheetProtection insertRows="0" deleteRows="0"/>
  <mergeCells count="13">
    <mergeCell ref="B4:C4"/>
    <mergeCell ref="D5:F5"/>
    <mergeCell ref="D6:F6"/>
    <mergeCell ref="D7:F7"/>
    <mergeCell ref="D8:F8"/>
    <mergeCell ref="S5:W5"/>
    <mergeCell ref="S6:W6"/>
    <mergeCell ref="S7:W7"/>
    <mergeCell ref="S8:W8"/>
    <mergeCell ref="J5:O5"/>
    <mergeCell ref="J6:O6"/>
    <mergeCell ref="J7:O7"/>
    <mergeCell ref="J8:O8"/>
  </mergeCells>
  <conditionalFormatting sqref="U82 W82 AB82 L82:O82">
    <cfRule type="expression" dxfId="45" priority="45" stopIfTrue="1">
      <formula>$K$82=0</formula>
    </cfRule>
  </conditionalFormatting>
  <conditionalFormatting sqref="L81:O81 U81 W81 AB81">
    <cfRule type="expression" dxfId="44" priority="44" stopIfTrue="1">
      <formula>$K$81=0</formula>
    </cfRule>
  </conditionalFormatting>
  <conditionalFormatting sqref="Q12:S77">
    <cfRule type="expression" dxfId="43" priority="14">
      <formula>$G12=(MTZ)</formula>
    </cfRule>
    <cfRule type="expression" dxfId="42" priority="30" stopIfTrue="1">
      <formula>$G12="Stück (Kaufteil)"</formula>
    </cfRule>
  </conditionalFormatting>
  <conditionalFormatting sqref="Q12:Q77 S12:S77 V12:W77 L12:O77 I24:I76">
    <cfRule type="expression" dxfId="41" priority="29" stopIfTrue="1">
      <formula>$G12="Prämie (kg)"</formula>
    </cfRule>
  </conditionalFormatting>
  <conditionalFormatting sqref="Y12:AB77">
    <cfRule type="expression" dxfId="40" priority="20">
      <formula>$G12="Stück (Kaufteil)"</formula>
    </cfRule>
  </conditionalFormatting>
  <conditionalFormatting sqref="V36:V42 I45:I75 L45:O75">
    <cfRule type="expression" dxfId="39" priority="16" stopIfTrue="1">
      <formula>$G36="Prämie (kg)"</formula>
    </cfRule>
  </conditionalFormatting>
  <conditionalFormatting sqref="L44:O44">
    <cfRule type="expression" dxfId="38" priority="15" stopIfTrue="1">
      <formula>$G44="Prämie (kg)"</formula>
    </cfRule>
  </conditionalFormatting>
  <conditionalFormatting sqref="I44">
    <cfRule type="expression" dxfId="37" priority="10" stopIfTrue="1">
      <formula>$G44="Prämie (kg)"</formula>
    </cfRule>
  </conditionalFormatting>
  <conditionalFormatting sqref="M44">
    <cfRule type="expression" dxfId="36" priority="9" stopIfTrue="1">
      <formula>$G44="Prämie (kg)"</formula>
    </cfRule>
  </conditionalFormatting>
  <conditionalFormatting sqref="I14:I23">
    <cfRule type="expression" dxfId="35" priority="1" stopIfTrue="1">
      <formula>$G14="Prämie (kg)"</formula>
    </cfRule>
  </conditionalFormatting>
  <conditionalFormatting sqref="AA12:AB77">
    <cfRule type="expression" dxfId="34" priority="54" stopIfTrue="1">
      <formula>#REF!="x"</formula>
    </cfRule>
  </conditionalFormatting>
  <dataValidations count="7">
    <dataValidation type="list" allowBlank="1" showInputMessage="1" showErrorMessage="1" sqref="HZ12:IM77">
      <formula1>BAUTEILKENNUNG</formula1>
    </dataValidation>
    <dataValidation type="list" allowBlank="1" showInputMessage="1" showErrorMessage="1" sqref="G12:G77">
      <formula1>listMengeneinheiten</formula1>
    </dataValidation>
    <dataValidation type="list" allowBlank="1" showInputMessage="1" showErrorMessage="1" sqref="J12:J77">
      <formula1>listAngebotsWährungen</formula1>
    </dataValidation>
    <dataValidation type="list" allowBlank="1" showInputMessage="1" showErrorMessage="1" sqref="H12:H77">
      <formula1>listZulässigeBeschaffungswährungen</formula1>
    </dataValidation>
    <dataValidation type="list" allowBlank="1" showInputMessage="1" showErrorMessage="1" sqref="Y12:Y77">
      <formula1>listRohstoffschlüssel_Neu</formula1>
    </dataValidation>
    <dataValidation type="custom" allowBlank="1" showInputMessage="1" showErrorMessage="1" errorTitle="Rückvergütung [AW]" error="Die Rückvergütung ist nur als positiver Wert einzutragen" sqref="S12">
      <formula1>S12&gt;=0</formula1>
    </dataValidation>
    <dataValidation type="custom" allowBlank="1" showInputMessage="1" showErrorMessage="1" errorTitle="Rückvergütung" error="Die Rückvergütung ist nur als positiver Wert einzutragen" sqref="S13:S77">
      <formula1>S13&gt;=0</formula1>
    </dataValidation>
  </dataValidations>
  <hyperlinks>
    <hyperlink ref="U2" r:id="rId1"/>
  </hyperlinks>
  <pageMargins left="0.39370078740157483" right="0.39370078740157483" top="0.39370078740157483" bottom="0.39370078740157483" header="0.31496062992125984" footer="0.31496062992125984"/>
  <pageSetup paperSize="9" scale="26" orientation="landscape" r:id="rId2"/>
  <ignoredErrors>
    <ignoredError sqref="A1:AB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tab03Fer">
    <pageSetUpPr fitToPage="1"/>
  </sheetPr>
  <dimension ref="A1:AC82"/>
  <sheetViews>
    <sheetView showGridLines="0" showZeros="0" zoomScale="80" zoomScaleNormal="80" zoomScalePageLayoutView="80" workbookViewId="0">
      <selection activeCell="N17" sqref="N17"/>
    </sheetView>
  </sheetViews>
  <sheetFormatPr baseColWidth="10" defaultColWidth="11.42578125" defaultRowHeight="14.25"/>
  <cols>
    <col min="1" max="1" width="1.42578125" style="103" customWidth="1"/>
    <col min="2" max="2" width="5.7109375" style="103" customWidth="1"/>
    <col min="3" max="4" width="25.7109375" style="103" customWidth="1"/>
    <col min="5" max="6" width="15.7109375" style="103" customWidth="1"/>
    <col min="7" max="7" width="5.7109375" style="103" customWidth="1"/>
    <col min="8" max="10" width="8.28515625" style="103" customWidth="1"/>
    <col min="11" max="11" width="10.7109375" style="103" customWidth="1"/>
    <col min="12" max="12" width="8.28515625" style="103" customWidth="1"/>
    <col min="13" max="17" width="10.7109375" style="103" customWidth="1"/>
    <col min="18" max="18" width="5.7109375" style="103" customWidth="1"/>
    <col min="19" max="19" width="8.28515625" style="103" customWidth="1"/>
    <col min="20" max="20" width="8.7109375" style="103" customWidth="1"/>
    <col min="21" max="21" width="10.7109375" style="103" customWidth="1"/>
    <col min="22" max="22" width="8.28515625" style="103" customWidth="1"/>
    <col min="23" max="23" width="10.7109375" style="103" customWidth="1"/>
    <col min="24" max="24" width="1.42578125" style="103" customWidth="1"/>
    <col min="25" max="29" width="11.42578125" style="103" hidden="1" customWidth="1"/>
    <col min="30" max="16384" width="11.42578125" style="103"/>
  </cols>
  <sheetData>
    <row r="1" spans="1:29" s="311" customFormat="1" ht="7.5" customHeight="1" thickBot="1">
      <c r="A1" s="311">
        <v>2</v>
      </c>
      <c r="B1" s="311">
        <v>5</v>
      </c>
      <c r="C1" s="311">
        <v>12</v>
      </c>
      <c r="D1" s="311">
        <v>25</v>
      </c>
      <c r="E1" s="311">
        <v>15</v>
      </c>
      <c r="F1" s="311">
        <v>15</v>
      </c>
      <c r="G1" s="311">
        <v>5</v>
      </c>
      <c r="H1" s="311">
        <v>7.5</v>
      </c>
      <c r="I1" s="311">
        <v>7.5</v>
      </c>
      <c r="J1" s="311">
        <v>7.5</v>
      </c>
      <c r="K1" s="311">
        <v>10</v>
      </c>
      <c r="L1" s="311">
        <v>7.5</v>
      </c>
      <c r="M1" s="311">
        <v>10</v>
      </c>
      <c r="O1" s="311">
        <v>10</v>
      </c>
      <c r="P1" s="311">
        <v>10</v>
      </c>
      <c r="Q1" s="311">
        <v>10</v>
      </c>
      <c r="R1" s="312">
        <v>5</v>
      </c>
      <c r="S1" s="312">
        <v>7.5</v>
      </c>
      <c r="T1" s="312">
        <v>5</v>
      </c>
      <c r="U1" s="312">
        <v>10</v>
      </c>
      <c r="V1" s="311">
        <v>7.5</v>
      </c>
      <c r="W1" s="311">
        <v>10</v>
      </c>
      <c r="X1" s="311">
        <v>2</v>
      </c>
    </row>
    <row r="2" spans="1:29" s="69" customFormat="1" ht="26.25" customHeight="1">
      <c r="B2" s="61" t="s">
        <v>1</v>
      </c>
      <c r="C2" s="61"/>
      <c r="D2" s="62"/>
      <c r="E2" s="62"/>
      <c r="F2" s="61" t="s">
        <v>34</v>
      </c>
      <c r="G2" s="62"/>
      <c r="H2" s="70"/>
      <c r="I2" s="62"/>
      <c r="J2" s="62"/>
      <c r="K2" s="62"/>
      <c r="L2" s="62"/>
      <c r="M2" s="62"/>
      <c r="N2" s="62"/>
      <c r="O2" s="62"/>
      <c r="P2" s="62"/>
      <c r="Q2" s="63" t="s">
        <v>47</v>
      </c>
      <c r="R2" s="60"/>
      <c r="S2" s="75"/>
      <c r="U2" s="76" t="s">
        <v>48</v>
      </c>
      <c r="V2" s="62"/>
      <c r="W2" s="77"/>
    </row>
    <row r="3" spans="1:29" s="69" customFormat="1" ht="18">
      <c r="B3" s="78" t="s">
        <v>503</v>
      </c>
      <c r="C3" s="78"/>
      <c r="D3" s="80"/>
      <c r="E3" s="80"/>
      <c r="F3" s="81" t="s">
        <v>341</v>
      </c>
      <c r="G3" s="80"/>
      <c r="I3" s="82"/>
      <c r="J3" s="82"/>
      <c r="K3" s="82"/>
      <c r="L3" s="82"/>
      <c r="M3" s="82"/>
      <c r="N3" s="82"/>
      <c r="O3" s="82"/>
      <c r="P3" s="82"/>
      <c r="Q3" s="83" t="s">
        <v>947</v>
      </c>
      <c r="R3" s="76"/>
      <c r="S3" s="82"/>
      <c r="T3" s="82"/>
      <c r="U3" s="82"/>
      <c r="V3" s="82"/>
      <c r="W3" s="84"/>
    </row>
    <row r="4" spans="1:29" s="69" customFormat="1" ht="15" thickBot="1">
      <c r="B4" s="805" t="str">
        <f>Zusammenfassung!B4</f>
        <v>QAF Version 8.3.02.02 © BMW AG</v>
      </c>
      <c r="C4" s="811"/>
      <c r="D4" s="85"/>
      <c r="E4" s="85"/>
      <c r="F4" s="86"/>
      <c r="G4" s="85"/>
      <c r="I4" s="87"/>
      <c r="J4" s="87"/>
      <c r="K4" s="87"/>
      <c r="L4" s="87"/>
      <c r="M4" s="87"/>
      <c r="N4" s="87"/>
      <c r="O4" s="87"/>
      <c r="P4" s="87"/>
      <c r="R4" s="87"/>
      <c r="S4" s="87"/>
      <c r="T4" s="87"/>
      <c r="U4" s="87"/>
      <c r="V4" s="87"/>
      <c r="W4" s="88"/>
    </row>
    <row r="5" spans="1:29" s="69" customFormat="1" ht="16.5" customHeight="1">
      <c r="B5" s="369" t="s">
        <v>55</v>
      </c>
      <c r="C5" s="369"/>
      <c r="D5" s="794" t="str">
        <f>Zusammenfassung!$C5</f>
        <v>Valeo</v>
      </c>
      <c r="E5" s="812"/>
      <c r="F5" s="369" t="s">
        <v>282</v>
      </c>
      <c r="G5" s="370"/>
      <c r="H5" s="370"/>
      <c r="I5" s="804" t="str">
        <f>Zusammenfassung!$I5</f>
        <v>Valeo</v>
      </c>
      <c r="J5" s="795"/>
      <c r="K5" s="795"/>
      <c r="L5" s="795"/>
      <c r="M5" s="795"/>
      <c r="N5" s="795"/>
      <c r="O5" s="795"/>
      <c r="P5" s="167" t="s">
        <v>6</v>
      </c>
      <c r="Q5" s="168"/>
      <c r="R5" s="794" t="str">
        <f>Zusammenfassung!$M5</f>
        <v xml:space="preserve">SZL </v>
      </c>
      <c r="S5" s="795"/>
      <c r="T5" s="795"/>
      <c r="U5" s="795"/>
      <c r="V5" s="795"/>
      <c r="W5" s="797"/>
    </row>
    <row r="6" spans="1:29" s="69" customFormat="1" ht="17.100000000000001" customHeight="1">
      <c r="B6" s="169" t="s">
        <v>7</v>
      </c>
      <c r="C6" s="169"/>
      <c r="D6" s="807" t="str">
        <f>HYPERLINK(CONCATENATE("mailto:",Zusammenfassung!C6),Zusammenfassung!C6)</f>
        <v>ulrich.wiedl@valeo.com</v>
      </c>
      <c r="E6" s="813"/>
      <c r="F6" s="371" t="s">
        <v>8</v>
      </c>
      <c r="G6" s="170"/>
      <c r="H6" s="170"/>
      <c r="I6" s="798">
        <f>Zusammenfassung!$I6</f>
        <v>16129510</v>
      </c>
      <c r="J6" s="799"/>
      <c r="K6" s="799"/>
      <c r="L6" s="799"/>
      <c r="M6" s="799"/>
      <c r="N6" s="799"/>
      <c r="O6" s="799"/>
      <c r="P6" s="170" t="s">
        <v>9</v>
      </c>
      <c r="Q6" s="171"/>
      <c r="R6" s="798">
        <f>Zusammenfassung!$M6</f>
        <v>0</v>
      </c>
      <c r="S6" s="799"/>
      <c r="T6" s="799"/>
      <c r="U6" s="799"/>
      <c r="V6" s="799"/>
      <c r="W6" s="800"/>
    </row>
    <row r="7" spans="1:29" s="69" customFormat="1" ht="17.100000000000001" customHeight="1">
      <c r="B7" s="169" t="s">
        <v>10</v>
      </c>
      <c r="C7" s="169"/>
      <c r="D7" s="798" t="str">
        <f>Zusammenfassung!$C7</f>
        <v>07142 916 2143</v>
      </c>
      <c r="E7" s="813"/>
      <c r="F7" s="371" t="s">
        <v>11</v>
      </c>
      <c r="G7" s="170"/>
      <c r="H7" s="170"/>
      <c r="I7" s="798" t="str">
        <f>Zusammenfassung!$I7</f>
        <v>35up</v>
      </c>
      <c r="J7" s="799"/>
      <c r="K7" s="799"/>
      <c r="L7" s="799"/>
      <c r="M7" s="799"/>
      <c r="N7" s="799"/>
      <c r="O7" s="799"/>
      <c r="P7" s="170" t="s">
        <v>42</v>
      </c>
      <c r="Q7" s="171"/>
      <c r="R7" s="798" t="str">
        <f>Zusammenfassung!$M7</f>
        <v>Zum Angebot vom 11.05.2016</v>
      </c>
      <c r="S7" s="799"/>
      <c r="T7" s="799"/>
      <c r="U7" s="799"/>
      <c r="V7" s="799"/>
      <c r="W7" s="800"/>
    </row>
    <row r="8" spans="1:29" s="69" customFormat="1" ht="17.100000000000001" customHeight="1" thickBot="1">
      <c r="B8" s="172" t="s">
        <v>13</v>
      </c>
      <c r="C8" s="172"/>
      <c r="D8" s="810">
        <f>Zusammenfassung!$C8</f>
        <v>42513</v>
      </c>
      <c r="E8" s="814"/>
      <c r="F8" s="174" t="s">
        <v>14</v>
      </c>
      <c r="G8" s="173"/>
      <c r="H8" s="173"/>
      <c r="I8" s="801">
        <f>Zusammenfassung!$I8</f>
        <v>0</v>
      </c>
      <c r="J8" s="802"/>
      <c r="K8" s="802"/>
      <c r="L8" s="802"/>
      <c r="M8" s="802"/>
      <c r="N8" s="802"/>
      <c r="O8" s="802"/>
      <c r="P8" s="173" t="s">
        <v>15</v>
      </c>
      <c r="Q8" s="175"/>
      <c r="R8" s="801" t="str">
        <f>Zusammenfassung!$M8</f>
        <v xml:space="preserve">SZL 4-Band mit AIC mit FLA mit Heckwischen </v>
      </c>
      <c r="S8" s="802"/>
      <c r="T8" s="802"/>
      <c r="U8" s="802"/>
      <c r="V8" s="802"/>
      <c r="W8" s="803"/>
    </row>
    <row r="9" spans="1:29" s="69" customFormat="1" ht="12" customHeight="1" thickBot="1">
      <c r="A9" s="103"/>
      <c r="B9" s="103"/>
      <c r="C9" s="103"/>
      <c r="D9" s="337"/>
      <c r="E9" s="337"/>
      <c r="F9" s="338"/>
      <c r="G9" s="338"/>
      <c r="H9" s="338"/>
      <c r="I9" s="338"/>
      <c r="J9" s="338"/>
      <c r="K9" s="338"/>
      <c r="L9" s="338"/>
      <c r="M9" s="339"/>
      <c r="N9" s="339"/>
      <c r="O9" s="340"/>
      <c r="P9" s="340"/>
      <c r="Q9" s="340"/>
      <c r="R9" s="340"/>
      <c r="S9" s="340"/>
      <c r="T9" s="340"/>
      <c r="U9" s="340"/>
      <c r="V9" s="340"/>
    </row>
    <row r="10" spans="1:29" s="113" customFormat="1" ht="15" customHeight="1" thickBot="1">
      <c r="B10" s="109"/>
      <c r="C10" s="110"/>
      <c r="D10" s="110" t="s">
        <v>312</v>
      </c>
      <c r="E10" s="341"/>
      <c r="F10" s="248"/>
      <c r="G10" s="234"/>
      <c r="H10" s="234"/>
      <c r="I10" s="234"/>
      <c r="J10" s="234"/>
      <c r="K10" s="178" t="s">
        <v>401</v>
      </c>
      <c r="L10" s="235"/>
      <c r="M10" s="111"/>
      <c r="N10" s="111"/>
      <c r="O10" s="235"/>
      <c r="P10" s="235"/>
      <c r="Q10" s="235"/>
      <c r="R10" s="342"/>
      <c r="S10" s="178" t="s">
        <v>225</v>
      </c>
      <c r="T10" s="178"/>
      <c r="U10" s="108"/>
      <c r="V10" s="108"/>
      <c r="W10" s="343"/>
      <c r="X10" s="344"/>
      <c r="Y10" s="314"/>
      <c r="Z10" s="111" t="s">
        <v>38</v>
      </c>
      <c r="AA10" s="111"/>
      <c r="AB10" s="234"/>
      <c r="AC10" s="345"/>
    </row>
    <row r="11" spans="1:29" s="130" customFormat="1" ht="160.5" customHeight="1" thickBot="1">
      <c r="B11" s="289" t="s">
        <v>421</v>
      </c>
      <c r="C11" s="346" t="s">
        <v>51</v>
      </c>
      <c r="D11" s="116" t="s">
        <v>32</v>
      </c>
      <c r="E11" s="128" t="s">
        <v>50</v>
      </c>
      <c r="F11" s="290" t="s">
        <v>33</v>
      </c>
      <c r="G11" s="347" t="s">
        <v>39</v>
      </c>
      <c r="H11" s="123" t="s">
        <v>35</v>
      </c>
      <c r="I11" s="128" t="s">
        <v>36</v>
      </c>
      <c r="J11" s="348" t="s">
        <v>318</v>
      </c>
      <c r="K11" s="116" t="s">
        <v>342</v>
      </c>
      <c r="L11" s="116" t="s">
        <v>388</v>
      </c>
      <c r="M11" s="349" t="s">
        <v>49</v>
      </c>
      <c r="N11" s="349" t="s">
        <v>418</v>
      </c>
      <c r="O11" s="349" t="s">
        <v>348</v>
      </c>
      <c r="P11" s="349" t="s">
        <v>349</v>
      </c>
      <c r="Q11" s="350" t="s">
        <v>400</v>
      </c>
      <c r="R11" s="129" t="s">
        <v>57</v>
      </c>
      <c r="S11" s="116" t="s">
        <v>40</v>
      </c>
      <c r="T11" s="117" t="s">
        <v>396</v>
      </c>
      <c r="U11" s="126" t="s">
        <v>351</v>
      </c>
      <c r="V11" s="129" t="s">
        <v>393</v>
      </c>
      <c r="W11" s="351" t="s">
        <v>409</v>
      </c>
      <c r="Y11" s="290" t="s">
        <v>350</v>
      </c>
      <c r="Z11" s="179" t="s">
        <v>315</v>
      </c>
      <c r="AA11" s="179" t="s">
        <v>417</v>
      </c>
      <c r="AB11" s="116" t="s">
        <v>317</v>
      </c>
      <c r="AC11" s="127" t="s">
        <v>316</v>
      </c>
    </row>
    <row r="12" spans="1:29" s="133" customFormat="1" ht="26.1" hidden="1" customHeight="1">
      <c r="A12" s="131"/>
      <c r="B12" s="424"/>
      <c r="C12" s="423"/>
      <c r="D12" s="422"/>
      <c r="E12" s="423"/>
      <c r="F12" s="424"/>
      <c r="G12" s="397"/>
      <c r="H12" s="422"/>
      <c r="I12" s="422"/>
      <c r="J12" s="440"/>
      <c r="K12" s="440"/>
      <c r="L12" s="441"/>
      <c r="M12" s="422"/>
      <c r="N12" s="442"/>
      <c r="O12" s="434">
        <f>IF(I12&gt;0, ((J12*K12*(1+L12) + M12)*H12/I12/3600)+N12, 0)</f>
        <v>0</v>
      </c>
      <c r="P12" s="454"/>
      <c r="Q12" s="406">
        <f t="shared" ref="Q12:Q34" si="0">IF(I12&gt;0,((J12*K12*(1+L12) + M12+ P12)*H12/I12/3600)+N12, 0)</f>
        <v>0</v>
      </c>
      <c r="R12" s="396"/>
      <c r="S12" s="401"/>
      <c r="T12" s="421"/>
      <c r="U12" s="406">
        <f>Q12*S12*T12</f>
        <v>0</v>
      </c>
      <c r="V12" s="461"/>
      <c r="W12" s="406">
        <f>U12*(1/(1-V12)-1)</f>
        <v>0</v>
      </c>
      <c r="Y12" s="426">
        <f t="shared" ref="Y12:Y34" si="1">IF(I12&gt;0, J12*K12*(L12+1)*H12/I12/3600*S12*T12, 0)</f>
        <v>0</v>
      </c>
      <c r="Z12" s="427">
        <f t="shared" ref="Z12:Z34" si="2">IF(I12&gt;0, M12*H12/I12/3600*S12*T12, 0)</f>
        <v>0</v>
      </c>
      <c r="AA12" s="427" t="str">
        <f t="shared" ref="AA12:AA34" si="3">IF(I12&gt;0,N12*S12*T12,"")</f>
        <v/>
      </c>
      <c r="AB12" s="427">
        <f t="shared" ref="AB12:AB34" si="4">O12*S12*T12</f>
        <v>0</v>
      </c>
      <c r="AC12" s="428">
        <f t="shared" ref="AC12:AC34" si="5">IF(I12&gt;0, P12*H12/I12/3600*S12*T12, 0)</f>
        <v>0</v>
      </c>
    </row>
    <row r="13" spans="1:29" s="133" customFormat="1" ht="33.75">
      <c r="B13" s="685">
        <v>1</v>
      </c>
      <c r="C13" s="686" t="s">
        <v>1058</v>
      </c>
      <c r="D13" s="686" t="s">
        <v>992</v>
      </c>
      <c r="E13" s="687"/>
      <c r="F13" s="744" t="s">
        <v>1057</v>
      </c>
      <c r="G13" s="686" t="s">
        <v>46</v>
      </c>
      <c r="H13" s="686"/>
      <c r="I13" s="686"/>
      <c r="J13" s="689"/>
      <c r="K13" s="689"/>
      <c r="L13" s="686"/>
      <c r="M13" s="686"/>
      <c r="N13" s="686"/>
      <c r="O13" s="690">
        <v>0</v>
      </c>
      <c r="P13" s="687"/>
      <c r="Q13" s="691">
        <v>0</v>
      </c>
      <c r="R13" s="692" t="s">
        <v>46</v>
      </c>
      <c r="S13" s="693">
        <v>1</v>
      </c>
      <c r="T13" s="694">
        <v>1</v>
      </c>
      <c r="U13" s="691">
        <v>0.94</v>
      </c>
      <c r="V13" s="413">
        <v>4.0000000000000001E-3</v>
      </c>
      <c r="W13" s="418">
        <f t="shared" ref="W13:W34" si="6">U13*(1/(1-V13)-1)</f>
        <v>3.7751004016064725E-3</v>
      </c>
      <c r="Y13" s="419">
        <f t="shared" si="1"/>
        <v>0</v>
      </c>
      <c r="Z13" s="420">
        <f t="shared" si="2"/>
        <v>0</v>
      </c>
      <c r="AA13" s="420" t="str">
        <f t="shared" si="3"/>
        <v/>
      </c>
      <c r="AB13" s="420">
        <f t="shared" si="4"/>
        <v>0</v>
      </c>
      <c r="AC13" s="429">
        <f t="shared" si="5"/>
        <v>0</v>
      </c>
    </row>
    <row r="14" spans="1:29" s="133" customFormat="1" ht="26.1" customHeight="1">
      <c r="B14" s="685">
        <v>2</v>
      </c>
      <c r="C14" s="686" t="s">
        <v>993</v>
      </c>
      <c r="D14" s="686" t="s">
        <v>992</v>
      </c>
      <c r="E14" s="687"/>
      <c r="F14" s="744" t="s">
        <v>1057</v>
      </c>
      <c r="G14" s="686" t="s">
        <v>46</v>
      </c>
      <c r="H14" s="686"/>
      <c r="I14" s="686"/>
      <c r="J14" s="689"/>
      <c r="K14" s="689"/>
      <c r="L14" s="686"/>
      <c r="M14" s="686"/>
      <c r="N14" s="686"/>
      <c r="O14" s="690">
        <v>0</v>
      </c>
      <c r="P14" s="687"/>
      <c r="Q14" s="691">
        <v>0</v>
      </c>
      <c r="R14" s="692" t="s">
        <v>46</v>
      </c>
      <c r="S14" s="693">
        <v>1</v>
      </c>
      <c r="T14" s="694">
        <v>1</v>
      </c>
      <c r="U14" s="691">
        <v>0.9</v>
      </c>
      <c r="V14" s="413">
        <v>4.0000000000000001E-3</v>
      </c>
      <c r="W14" s="418">
        <f t="shared" si="6"/>
        <v>3.6144578313253464E-3</v>
      </c>
      <c r="Y14" s="419">
        <f t="shared" si="1"/>
        <v>0</v>
      </c>
      <c r="Z14" s="420">
        <f t="shared" si="2"/>
        <v>0</v>
      </c>
      <c r="AA14" s="420" t="str">
        <f t="shared" si="3"/>
        <v/>
      </c>
      <c r="AB14" s="420">
        <f t="shared" si="4"/>
        <v>0</v>
      </c>
      <c r="AC14" s="429">
        <f t="shared" si="5"/>
        <v>0</v>
      </c>
    </row>
    <row r="15" spans="1:29" s="133" customFormat="1" ht="26.1" customHeight="1">
      <c r="B15" s="685">
        <v>3</v>
      </c>
      <c r="C15" s="686" t="s">
        <v>1059</v>
      </c>
      <c r="D15" s="686" t="s">
        <v>1056</v>
      </c>
      <c r="E15" s="687"/>
      <c r="F15" s="688" t="s">
        <v>1061</v>
      </c>
      <c r="G15" s="686" t="s">
        <v>46</v>
      </c>
      <c r="H15" s="686"/>
      <c r="I15" s="686"/>
      <c r="J15" s="689"/>
      <c r="K15" s="689"/>
      <c r="L15" s="686"/>
      <c r="M15" s="686"/>
      <c r="N15" s="686"/>
      <c r="O15" s="690"/>
      <c r="P15" s="687"/>
      <c r="Q15" s="691"/>
      <c r="R15" s="692" t="s">
        <v>46</v>
      </c>
      <c r="S15" s="693">
        <v>1</v>
      </c>
      <c r="T15" s="694">
        <v>1</v>
      </c>
      <c r="U15" s="691">
        <v>0.52</v>
      </c>
      <c r="V15" s="413">
        <v>4.0000000000000001E-3</v>
      </c>
      <c r="W15" s="418">
        <f t="shared" ref="W15:W16" si="7">U15*(1/(1-V15)-1)</f>
        <v>2.0883534136546446E-3</v>
      </c>
      <c r="Y15" s="419">
        <f t="shared" si="1"/>
        <v>0</v>
      </c>
      <c r="Z15" s="420">
        <f t="shared" si="2"/>
        <v>0</v>
      </c>
      <c r="AA15" s="420" t="str">
        <f t="shared" si="3"/>
        <v/>
      </c>
      <c r="AB15" s="420">
        <f t="shared" si="4"/>
        <v>0</v>
      </c>
      <c r="AC15" s="429">
        <f t="shared" si="5"/>
        <v>0</v>
      </c>
    </row>
    <row r="16" spans="1:29" s="133" customFormat="1" ht="26.1" customHeight="1">
      <c r="B16" s="685">
        <v>4</v>
      </c>
      <c r="C16" s="686" t="s">
        <v>1060</v>
      </c>
      <c r="D16" s="686" t="s">
        <v>1056</v>
      </c>
      <c r="E16" s="687"/>
      <c r="F16" s="688" t="s">
        <v>1061</v>
      </c>
      <c r="G16" s="686" t="s">
        <v>46</v>
      </c>
      <c r="H16" s="686"/>
      <c r="I16" s="686"/>
      <c r="J16" s="689"/>
      <c r="K16" s="689"/>
      <c r="L16" s="686"/>
      <c r="M16" s="686"/>
      <c r="N16" s="686"/>
      <c r="O16" s="690">
        <f t="shared" ref="O16:O34" si="8">IF(I16&gt;0, ((J16*K16*(1+L16) + M16)*H16/I16/3600)+N16, 0)</f>
        <v>0</v>
      </c>
      <c r="P16" s="687"/>
      <c r="Q16" s="691">
        <f t="shared" si="0"/>
        <v>0</v>
      </c>
      <c r="R16" s="692" t="s">
        <v>46</v>
      </c>
      <c r="S16" s="693">
        <v>1</v>
      </c>
      <c r="T16" s="694">
        <v>1</v>
      </c>
      <c r="U16" s="691">
        <v>0.56000000000000005</v>
      </c>
      <c r="V16" s="413">
        <v>4.0000000000000001E-3</v>
      </c>
      <c r="W16" s="418">
        <f t="shared" si="7"/>
        <v>2.2489959839357711E-3</v>
      </c>
      <c r="Y16" s="419">
        <f t="shared" si="1"/>
        <v>0</v>
      </c>
      <c r="Z16" s="420">
        <f t="shared" si="2"/>
        <v>0</v>
      </c>
      <c r="AA16" s="420" t="str">
        <f t="shared" si="3"/>
        <v/>
      </c>
      <c r="AB16" s="420">
        <f t="shared" si="4"/>
        <v>0</v>
      </c>
      <c r="AC16" s="429">
        <f t="shared" si="5"/>
        <v>0</v>
      </c>
    </row>
    <row r="17" spans="2:29" s="133" customFormat="1" ht="26.1" customHeight="1">
      <c r="B17" s="402"/>
      <c r="C17" s="403"/>
      <c r="D17" s="403"/>
      <c r="E17" s="404"/>
      <c r="F17" s="402"/>
      <c r="G17" s="443"/>
      <c r="H17" s="403"/>
      <c r="I17" s="403"/>
      <c r="J17" s="425"/>
      <c r="K17" s="425"/>
      <c r="L17" s="444"/>
      <c r="M17" s="403"/>
      <c r="N17" s="445"/>
      <c r="O17" s="435"/>
      <c r="P17" s="455"/>
      <c r="Q17" s="418"/>
      <c r="R17" s="456"/>
      <c r="S17" s="405"/>
      <c r="T17" s="457"/>
      <c r="U17" s="418"/>
      <c r="V17" s="413"/>
      <c r="W17" s="418"/>
      <c r="Y17" s="419">
        <f t="shared" si="1"/>
        <v>0</v>
      </c>
      <c r="Z17" s="420">
        <f t="shared" si="2"/>
        <v>0</v>
      </c>
      <c r="AA17" s="420" t="str">
        <f t="shared" si="3"/>
        <v/>
      </c>
      <c r="AB17" s="420">
        <f t="shared" si="4"/>
        <v>0</v>
      </c>
      <c r="AC17" s="429">
        <f t="shared" si="5"/>
        <v>0</v>
      </c>
    </row>
    <row r="18" spans="2:29" s="133" customFormat="1" ht="26.1" customHeight="1">
      <c r="B18" s="402"/>
      <c r="C18" s="403"/>
      <c r="D18" s="403"/>
      <c r="E18" s="404"/>
      <c r="F18" s="402"/>
      <c r="G18" s="443"/>
      <c r="H18" s="403"/>
      <c r="I18" s="403"/>
      <c r="J18" s="425"/>
      <c r="K18" s="425"/>
      <c r="L18" s="444"/>
      <c r="M18" s="403"/>
      <c r="N18" s="445"/>
      <c r="O18" s="435"/>
      <c r="P18" s="455"/>
      <c r="Q18" s="418"/>
      <c r="R18" s="456"/>
      <c r="S18" s="405"/>
      <c r="T18" s="457"/>
      <c r="U18" s="418"/>
      <c r="V18" s="413"/>
      <c r="W18" s="418"/>
      <c r="Y18" s="419">
        <f t="shared" si="1"/>
        <v>0</v>
      </c>
      <c r="Z18" s="420">
        <f t="shared" si="2"/>
        <v>0</v>
      </c>
      <c r="AA18" s="420" t="str">
        <f t="shared" si="3"/>
        <v/>
      </c>
      <c r="AB18" s="420">
        <f t="shared" si="4"/>
        <v>0</v>
      </c>
      <c r="AC18" s="429">
        <f t="shared" si="5"/>
        <v>0</v>
      </c>
    </row>
    <row r="19" spans="2:29" s="133" customFormat="1" ht="26.1" customHeight="1">
      <c r="B19" s="402"/>
      <c r="C19" s="403"/>
      <c r="D19" s="403"/>
      <c r="E19" s="404"/>
      <c r="F19" s="402"/>
      <c r="G19" s="443"/>
      <c r="H19" s="403"/>
      <c r="I19" s="403"/>
      <c r="J19" s="425"/>
      <c r="K19" s="425"/>
      <c r="L19" s="444"/>
      <c r="M19" s="403"/>
      <c r="N19" s="445"/>
      <c r="O19" s="435"/>
      <c r="P19" s="455"/>
      <c r="Q19" s="418"/>
      <c r="R19" s="456"/>
      <c r="S19" s="405"/>
      <c r="T19" s="457"/>
      <c r="U19" s="418"/>
      <c r="V19" s="413"/>
      <c r="W19" s="418"/>
      <c r="Y19" s="419">
        <f t="shared" si="1"/>
        <v>0</v>
      </c>
      <c r="Z19" s="420">
        <f t="shared" si="2"/>
        <v>0</v>
      </c>
      <c r="AA19" s="420" t="str">
        <f t="shared" si="3"/>
        <v/>
      </c>
      <c r="AB19" s="420">
        <f t="shared" si="4"/>
        <v>0</v>
      </c>
      <c r="AC19" s="429">
        <f t="shared" si="5"/>
        <v>0</v>
      </c>
    </row>
    <row r="20" spans="2:29" s="133" customFormat="1" ht="26.1" customHeight="1">
      <c r="B20" s="402"/>
      <c r="C20" s="403"/>
      <c r="D20" s="403"/>
      <c r="E20" s="404"/>
      <c r="F20" s="402"/>
      <c r="G20" s="443"/>
      <c r="H20" s="403"/>
      <c r="I20" s="403"/>
      <c r="J20" s="425"/>
      <c r="K20" s="425"/>
      <c r="L20" s="444"/>
      <c r="M20" s="403"/>
      <c r="N20" s="445"/>
      <c r="O20" s="435">
        <f t="shared" si="8"/>
        <v>0</v>
      </c>
      <c r="P20" s="455"/>
      <c r="Q20" s="418">
        <f t="shared" si="0"/>
        <v>0</v>
      </c>
      <c r="R20" s="456"/>
      <c r="S20" s="405"/>
      <c r="T20" s="457"/>
      <c r="U20" s="418">
        <f>Q20*S20*T20</f>
        <v>0</v>
      </c>
      <c r="V20" s="413"/>
      <c r="W20" s="418">
        <f>U20*(1/(1-V20)-1)</f>
        <v>0</v>
      </c>
      <c r="Y20" s="419">
        <f t="shared" si="1"/>
        <v>0</v>
      </c>
      <c r="Z20" s="420">
        <f t="shared" si="2"/>
        <v>0</v>
      </c>
      <c r="AA20" s="420" t="str">
        <f t="shared" si="3"/>
        <v/>
      </c>
      <c r="AB20" s="420">
        <f t="shared" si="4"/>
        <v>0</v>
      </c>
      <c r="AC20" s="429">
        <f t="shared" si="5"/>
        <v>0</v>
      </c>
    </row>
    <row r="21" spans="2:29" s="133" customFormat="1" ht="26.1" customHeight="1">
      <c r="B21" s="402"/>
      <c r="C21" s="403"/>
      <c r="D21" s="403"/>
      <c r="E21" s="404"/>
      <c r="F21" s="402"/>
      <c r="G21" s="443"/>
      <c r="H21" s="403"/>
      <c r="I21" s="403"/>
      <c r="J21" s="425"/>
      <c r="K21" s="425"/>
      <c r="L21" s="444"/>
      <c r="M21" s="403"/>
      <c r="N21" s="445"/>
      <c r="O21" s="435">
        <f t="shared" si="8"/>
        <v>0</v>
      </c>
      <c r="P21" s="455"/>
      <c r="Q21" s="418">
        <f t="shared" si="0"/>
        <v>0</v>
      </c>
      <c r="R21" s="456"/>
      <c r="S21" s="405"/>
      <c r="T21" s="457"/>
      <c r="U21" s="418">
        <f>Q21*S21*T21</f>
        <v>0</v>
      </c>
      <c r="V21" s="413"/>
      <c r="W21" s="418">
        <f>U21*(1/(1-V21)-1)</f>
        <v>0</v>
      </c>
      <c r="Y21" s="419">
        <f t="shared" si="1"/>
        <v>0</v>
      </c>
      <c r="Z21" s="420">
        <f t="shared" si="2"/>
        <v>0</v>
      </c>
      <c r="AA21" s="420" t="str">
        <f t="shared" si="3"/>
        <v/>
      </c>
      <c r="AB21" s="420">
        <f t="shared" si="4"/>
        <v>0</v>
      </c>
      <c r="AC21" s="429">
        <f t="shared" si="5"/>
        <v>0</v>
      </c>
    </row>
    <row r="22" spans="2:29" s="133" customFormat="1" ht="26.1" customHeight="1">
      <c r="B22" s="402"/>
      <c r="C22" s="403"/>
      <c r="D22" s="403"/>
      <c r="E22" s="404"/>
      <c r="F22" s="402"/>
      <c r="G22" s="443"/>
      <c r="H22" s="403"/>
      <c r="I22" s="403"/>
      <c r="J22" s="425"/>
      <c r="K22" s="425"/>
      <c r="L22" s="444"/>
      <c r="M22" s="403"/>
      <c r="N22" s="445"/>
      <c r="O22" s="435">
        <f t="shared" si="8"/>
        <v>0</v>
      </c>
      <c r="P22" s="455"/>
      <c r="Q22" s="418">
        <f t="shared" si="0"/>
        <v>0</v>
      </c>
      <c r="R22" s="456"/>
      <c r="S22" s="405"/>
      <c r="T22" s="457"/>
      <c r="U22" s="418">
        <f t="shared" ref="U22:U28" si="9">Q22*S22*T22</f>
        <v>0</v>
      </c>
      <c r="V22" s="413"/>
      <c r="W22" s="418">
        <f t="shared" ref="W22:W28" si="10">U22*(1/(1-V22)-1)</f>
        <v>0</v>
      </c>
      <c r="Y22" s="419">
        <f t="shared" si="1"/>
        <v>0</v>
      </c>
      <c r="Z22" s="420">
        <f t="shared" si="2"/>
        <v>0</v>
      </c>
      <c r="AA22" s="420" t="str">
        <f t="shared" si="3"/>
        <v/>
      </c>
      <c r="AB22" s="420">
        <f t="shared" si="4"/>
        <v>0</v>
      </c>
      <c r="AC22" s="429">
        <f t="shared" si="5"/>
        <v>0</v>
      </c>
    </row>
    <row r="23" spans="2:29" s="133" customFormat="1" ht="26.1" customHeight="1">
      <c r="B23" s="402"/>
      <c r="C23" s="403"/>
      <c r="D23" s="403"/>
      <c r="E23" s="404"/>
      <c r="F23" s="402"/>
      <c r="G23" s="443"/>
      <c r="H23" s="403"/>
      <c r="I23" s="403"/>
      <c r="J23" s="425"/>
      <c r="K23" s="425"/>
      <c r="L23" s="444"/>
      <c r="M23" s="403"/>
      <c r="N23" s="445"/>
      <c r="O23" s="435">
        <f t="shared" si="8"/>
        <v>0</v>
      </c>
      <c r="P23" s="455"/>
      <c r="Q23" s="418">
        <f t="shared" si="0"/>
        <v>0</v>
      </c>
      <c r="R23" s="456"/>
      <c r="S23" s="405"/>
      <c r="T23" s="457"/>
      <c r="U23" s="418">
        <f t="shared" si="9"/>
        <v>0</v>
      </c>
      <c r="V23" s="413"/>
      <c r="W23" s="418">
        <f t="shared" si="10"/>
        <v>0</v>
      </c>
      <c r="Y23" s="419">
        <f t="shared" si="1"/>
        <v>0</v>
      </c>
      <c r="Z23" s="420">
        <f t="shared" si="2"/>
        <v>0</v>
      </c>
      <c r="AA23" s="420" t="str">
        <f t="shared" si="3"/>
        <v/>
      </c>
      <c r="AB23" s="420">
        <f t="shared" si="4"/>
        <v>0</v>
      </c>
      <c r="AC23" s="429">
        <f t="shared" si="5"/>
        <v>0</v>
      </c>
    </row>
    <row r="24" spans="2:29" s="133" customFormat="1" ht="26.1" customHeight="1">
      <c r="B24" s="402"/>
      <c r="C24" s="403"/>
      <c r="D24" s="403"/>
      <c r="E24" s="404"/>
      <c r="F24" s="402"/>
      <c r="G24" s="443"/>
      <c r="H24" s="403"/>
      <c r="I24" s="403"/>
      <c r="J24" s="425"/>
      <c r="K24" s="425"/>
      <c r="L24" s="444"/>
      <c r="M24" s="403"/>
      <c r="N24" s="445"/>
      <c r="O24" s="435">
        <f t="shared" si="8"/>
        <v>0</v>
      </c>
      <c r="P24" s="455"/>
      <c r="Q24" s="418">
        <f t="shared" si="0"/>
        <v>0</v>
      </c>
      <c r="R24" s="456"/>
      <c r="S24" s="405"/>
      <c r="T24" s="457"/>
      <c r="U24" s="418">
        <f t="shared" si="9"/>
        <v>0</v>
      </c>
      <c r="V24" s="413"/>
      <c r="W24" s="418">
        <f t="shared" si="10"/>
        <v>0</v>
      </c>
      <c r="Y24" s="419">
        <f t="shared" si="1"/>
        <v>0</v>
      </c>
      <c r="Z24" s="420">
        <f t="shared" si="2"/>
        <v>0</v>
      </c>
      <c r="AA24" s="420" t="str">
        <f t="shared" si="3"/>
        <v/>
      </c>
      <c r="AB24" s="420">
        <f t="shared" si="4"/>
        <v>0</v>
      </c>
      <c r="AC24" s="429">
        <f t="shared" si="5"/>
        <v>0</v>
      </c>
    </row>
    <row r="25" spans="2:29" s="133" customFormat="1" ht="26.1" customHeight="1">
      <c r="B25" s="402"/>
      <c r="C25" s="403"/>
      <c r="D25" s="403"/>
      <c r="E25" s="404"/>
      <c r="F25" s="402"/>
      <c r="G25" s="443"/>
      <c r="H25" s="403"/>
      <c r="I25" s="403"/>
      <c r="J25" s="425"/>
      <c r="K25" s="425"/>
      <c r="L25" s="444"/>
      <c r="M25" s="403"/>
      <c r="N25" s="445"/>
      <c r="O25" s="435">
        <f t="shared" si="8"/>
        <v>0</v>
      </c>
      <c r="P25" s="455"/>
      <c r="Q25" s="418">
        <f t="shared" si="0"/>
        <v>0</v>
      </c>
      <c r="R25" s="456"/>
      <c r="S25" s="405"/>
      <c r="T25" s="457"/>
      <c r="U25" s="418">
        <f t="shared" si="9"/>
        <v>0</v>
      </c>
      <c r="V25" s="413"/>
      <c r="W25" s="418">
        <f t="shared" si="10"/>
        <v>0</v>
      </c>
      <c r="Y25" s="419">
        <f t="shared" si="1"/>
        <v>0</v>
      </c>
      <c r="Z25" s="420">
        <f t="shared" si="2"/>
        <v>0</v>
      </c>
      <c r="AA25" s="420" t="str">
        <f t="shared" si="3"/>
        <v/>
      </c>
      <c r="AB25" s="420">
        <f t="shared" si="4"/>
        <v>0</v>
      </c>
      <c r="AC25" s="429">
        <f t="shared" si="5"/>
        <v>0</v>
      </c>
    </row>
    <row r="26" spans="2:29" s="133" customFormat="1" ht="26.1" customHeight="1">
      <c r="B26" s="402"/>
      <c r="C26" s="403"/>
      <c r="D26" s="403"/>
      <c r="E26" s="404"/>
      <c r="F26" s="402"/>
      <c r="G26" s="443"/>
      <c r="H26" s="403"/>
      <c r="I26" s="403"/>
      <c r="J26" s="425"/>
      <c r="K26" s="425"/>
      <c r="L26" s="444"/>
      <c r="M26" s="403"/>
      <c r="N26" s="445"/>
      <c r="O26" s="435">
        <f t="shared" si="8"/>
        <v>0</v>
      </c>
      <c r="P26" s="455"/>
      <c r="Q26" s="418">
        <f t="shared" si="0"/>
        <v>0</v>
      </c>
      <c r="R26" s="456"/>
      <c r="S26" s="405"/>
      <c r="T26" s="457"/>
      <c r="U26" s="418">
        <f t="shared" si="9"/>
        <v>0</v>
      </c>
      <c r="V26" s="413"/>
      <c r="W26" s="418">
        <f t="shared" si="10"/>
        <v>0</v>
      </c>
      <c r="Y26" s="419">
        <f t="shared" si="1"/>
        <v>0</v>
      </c>
      <c r="Z26" s="420">
        <f t="shared" si="2"/>
        <v>0</v>
      </c>
      <c r="AA26" s="420" t="str">
        <f t="shared" si="3"/>
        <v/>
      </c>
      <c r="AB26" s="420">
        <f t="shared" si="4"/>
        <v>0</v>
      </c>
      <c r="AC26" s="429">
        <f t="shared" si="5"/>
        <v>0</v>
      </c>
    </row>
    <row r="27" spans="2:29" s="133" customFormat="1" ht="26.1" customHeight="1">
      <c r="B27" s="402"/>
      <c r="C27" s="403"/>
      <c r="D27" s="403"/>
      <c r="E27" s="404"/>
      <c r="F27" s="402"/>
      <c r="G27" s="443"/>
      <c r="H27" s="403"/>
      <c r="I27" s="403"/>
      <c r="J27" s="425"/>
      <c r="K27" s="425"/>
      <c r="L27" s="444"/>
      <c r="M27" s="403"/>
      <c r="N27" s="445"/>
      <c r="O27" s="435">
        <f t="shared" si="8"/>
        <v>0</v>
      </c>
      <c r="P27" s="455"/>
      <c r="Q27" s="418">
        <f t="shared" si="0"/>
        <v>0</v>
      </c>
      <c r="R27" s="456"/>
      <c r="S27" s="405"/>
      <c r="T27" s="457"/>
      <c r="U27" s="418">
        <f t="shared" si="9"/>
        <v>0</v>
      </c>
      <c r="V27" s="413"/>
      <c r="W27" s="418">
        <f t="shared" si="10"/>
        <v>0</v>
      </c>
      <c r="Y27" s="419">
        <f t="shared" si="1"/>
        <v>0</v>
      </c>
      <c r="Z27" s="420">
        <f t="shared" si="2"/>
        <v>0</v>
      </c>
      <c r="AA27" s="420" t="str">
        <f t="shared" si="3"/>
        <v/>
      </c>
      <c r="AB27" s="420">
        <f t="shared" si="4"/>
        <v>0</v>
      </c>
      <c r="AC27" s="429">
        <f t="shared" si="5"/>
        <v>0</v>
      </c>
    </row>
    <row r="28" spans="2:29" s="133" customFormat="1" ht="26.1" customHeight="1">
      <c r="B28" s="402"/>
      <c r="C28" s="403"/>
      <c r="D28" s="403"/>
      <c r="E28" s="404"/>
      <c r="F28" s="402"/>
      <c r="G28" s="443"/>
      <c r="H28" s="403"/>
      <c r="I28" s="403"/>
      <c r="J28" s="425"/>
      <c r="K28" s="425"/>
      <c r="L28" s="444"/>
      <c r="M28" s="403"/>
      <c r="N28" s="445"/>
      <c r="O28" s="435">
        <f t="shared" si="8"/>
        <v>0</v>
      </c>
      <c r="P28" s="455"/>
      <c r="Q28" s="418">
        <f t="shared" si="0"/>
        <v>0</v>
      </c>
      <c r="R28" s="456"/>
      <c r="S28" s="405"/>
      <c r="T28" s="457"/>
      <c r="U28" s="418">
        <f t="shared" si="9"/>
        <v>0</v>
      </c>
      <c r="V28" s="413"/>
      <c r="W28" s="418">
        <f t="shared" si="10"/>
        <v>0</v>
      </c>
      <c r="Y28" s="419">
        <f t="shared" si="1"/>
        <v>0</v>
      </c>
      <c r="Z28" s="420">
        <f t="shared" si="2"/>
        <v>0</v>
      </c>
      <c r="AA28" s="420" t="str">
        <f t="shared" si="3"/>
        <v/>
      </c>
      <c r="AB28" s="420">
        <f t="shared" si="4"/>
        <v>0</v>
      </c>
      <c r="AC28" s="429">
        <f t="shared" si="5"/>
        <v>0</v>
      </c>
    </row>
    <row r="29" spans="2:29" s="133" customFormat="1" ht="26.1" customHeight="1">
      <c r="B29" s="402"/>
      <c r="C29" s="403"/>
      <c r="D29" s="403"/>
      <c r="E29" s="404"/>
      <c r="F29" s="402"/>
      <c r="G29" s="443"/>
      <c r="H29" s="403"/>
      <c r="I29" s="403"/>
      <c r="J29" s="425"/>
      <c r="K29" s="425"/>
      <c r="L29" s="444"/>
      <c r="M29" s="403"/>
      <c r="N29" s="445"/>
      <c r="O29" s="435">
        <f t="shared" si="8"/>
        <v>0</v>
      </c>
      <c r="P29" s="455"/>
      <c r="Q29" s="418">
        <f t="shared" si="0"/>
        <v>0</v>
      </c>
      <c r="R29" s="456"/>
      <c r="S29" s="405"/>
      <c r="T29" s="457"/>
      <c r="U29" s="418">
        <f>Q29*S29*T29</f>
        <v>0</v>
      </c>
      <c r="V29" s="413"/>
      <c r="W29" s="418">
        <f>U29*(1/(1-V29)-1)</f>
        <v>0</v>
      </c>
      <c r="Y29" s="419">
        <f t="shared" si="1"/>
        <v>0</v>
      </c>
      <c r="Z29" s="420">
        <f t="shared" si="2"/>
        <v>0</v>
      </c>
      <c r="AA29" s="420" t="str">
        <f t="shared" si="3"/>
        <v/>
      </c>
      <c r="AB29" s="420">
        <f t="shared" si="4"/>
        <v>0</v>
      </c>
      <c r="AC29" s="429">
        <f t="shared" si="5"/>
        <v>0</v>
      </c>
    </row>
    <row r="30" spans="2:29" s="133" customFormat="1" ht="26.1" customHeight="1">
      <c r="B30" s="402"/>
      <c r="C30" s="403"/>
      <c r="D30" s="403"/>
      <c r="E30" s="404"/>
      <c r="F30" s="402"/>
      <c r="G30" s="443"/>
      <c r="H30" s="403"/>
      <c r="I30" s="403"/>
      <c r="J30" s="425"/>
      <c r="K30" s="425"/>
      <c r="L30" s="444"/>
      <c r="M30" s="403"/>
      <c r="N30" s="445"/>
      <c r="O30" s="435">
        <f t="shared" si="8"/>
        <v>0</v>
      </c>
      <c r="P30" s="455"/>
      <c r="Q30" s="418">
        <f t="shared" si="0"/>
        <v>0</v>
      </c>
      <c r="R30" s="456"/>
      <c r="S30" s="405"/>
      <c r="T30" s="457"/>
      <c r="U30" s="418">
        <f>Q30*S30*T30</f>
        <v>0</v>
      </c>
      <c r="V30" s="413"/>
      <c r="W30" s="418">
        <f>U30*(1/(1-V30)-1)</f>
        <v>0</v>
      </c>
      <c r="Y30" s="419">
        <f t="shared" si="1"/>
        <v>0</v>
      </c>
      <c r="Z30" s="420">
        <f t="shared" si="2"/>
        <v>0</v>
      </c>
      <c r="AA30" s="420" t="str">
        <f t="shared" si="3"/>
        <v/>
      </c>
      <c r="AB30" s="420">
        <f t="shared" si="4"/>
        <v>0</v>
      </c>
      <c r="AC30" s="429">
        <f t="shared" si="5"/>
        <v>0</v>
      </c>
    </row>
    <row r="31" spans="2:29" s="133" customFormat="1" ht="26.1" customHeight="1">
      <c r="B31" s="402"/>
      <c r="C31" s="403"/>
      <c r="D31" s="403"/>
      <c r="E31" s="404"/>
      <c r="F31" s="402"/>
      <c r="G31" s="443"/>
      <c r="H31" s="403"/>
      <c r="I31" s="403"/>
      <c r="J31" s="425"/>
      <c r="K31" s="425"/>
      <c r="L31" s="444"/>
      <c r="M31" s="403"/>
      <c r="N31" s="445"/>
      <c r="O31" s="435">
        <f t="shared" si="8"/>
        <v>0</v>
      </c>
      <c r="P31" s="455"/>
      <c r="Q31" s="418">
        <f t="shared" si="0"/>
        <v>0</v>
      </c>
      <c r="R31" s="456"/>
      <c r="S31" s="405"/>
      <c r="T31" s="457"/>
      <c r="U31" s="418">
        <f t="shared" ref="U31:U34" si="11">Q31*S31*T31</f>
        <v>0</v>
      </c>
      <c r="V31" s="413"/>
      <c r="W31" s="418">
        <f t="shared" si="6"/>
        <v>0</v>
      </c>
      <c r="Y31" s="419">
        <f t="shared" si="1"/>
        <v>0</v>
      </c>
      <c r="Z31" s="420">
        <f t="shared" si="2"/>
        <v>0</v>
      </c>
      <c r="AA31" s="420" t="str">
        <f t="shared" si="3"/>
        <v/>
      </c>
      <c r="AB31" s="420">
        <f t="shared" si="4"/>
        <v>0</v>
      </c>
      <c r="AC31" s="429">
        <f t="shared" si="5"/>
        <v>0</v>
      </c>
    </row>
    <row r="32" spans="2:29" s="133" customFormat="1" ht="26.1" customHeight="1">
      <c r="B32" s="402"/>
      <c r="C32" s="403"/>
      <c r="D32" s="403"/>
      <c r="E32" s="404"/>
      <c r="F32" s="402"/>
      <c r="G32" s="443"/>
      <c r="H32" s="403"/>
      <c r="I32" s="403"/>
      <c r="J32" s="425"/>
      <c r="K32" s="425"/>
      <c r="L32" s="444"/>
      <c r="M32" s="403"/>
      <c r="N32" s="445"/>
      <c r="O32" s="435">
        <f t="shared" si="8"/>
        <v>0</v>
      </c>
      <c r="P32" s="455"/>
      <c r="Q32" s="418">
        <f t="shared" si="0"/>
        <v>0</v>
      </c>
      <c r="R32" s="456"/>
      <c r="S32" s="405"/>
      <c r="T32" s="457"/>
      <c r="U32" s="418">
        <f t="shared" si="11"/>
        <v>0</v>
      </c>
      <c r="V32" s="413"/>
      <c r="W32" s="418">
        <f t="shared" si="6"/>
        <v>0</v>
      </c>
      <c r="Y32" s="419">
        <f t="shared" si="1"/>
        <v>0</v>
      </c>
      <c r="Z32" s="420">
        <f t="shared" si="2"/>
        <v>0</v>
      </c>
      <c r="AA32" s="420" t="str">
        <f t="shared" si="3"/>
        <v/>
      </c>
      <c r="AB32" s="420">
        <f t="shared" si="4"/>
        <v>0</v>
      </c>
      <c r="AC32" s="429">
        <f t="shared" si="5"/>
        <v>0</v>
      </c>
    </row>
    <row r="33" spans="1:29" s="133" customFormat="1" ht="26.1" customHeight="1">
      <c r="B33" s="402"/>
      <c r="C33" s="403"/>
      <c r="D33" s="403"/>
      <c r="E33" s="404"/>
      <c r="F33" s="402"/>
      <c r="G33" s="443"/>
      <c r="H33" s="403"/>
      <c r="I33" s="403"/>
      <c r="J33" s="425"/>
      <c r="K33" s="425"/>
      <c r="L33" s="444"/>
      <c r="M33" s="403"/>
      <c r="N33" s="445"/>
      <c r="O33" s="435">
        <f t="shared" si="8"/>
        <v>0</v>
      </c>
      <c r="P33" s="455"/>
      <c r="Q33" s="418">
        <f t="shared" si="0"/>
        <v>0</v>
      </c>
      <c r="R33" s="456"/>
      <c r="S33" s="405"/>
      <c r="T33" s="457"/>
      <c r="U33" s="418">
        <f t="shared" si="11"/>
        <v>0</v>
      </c>
      <c r="V33" s="413"/>
      <c r="W33" s="418">
        <f t="shared" si="6"/>
        <v>0</v>
      </c>
      <c r="Y33" s="419">
        <f t="shared" si="1"/>
        <v>0</v>
      </c>
      <c r="Z33" s="420">
        <f t="shared" si="2"/>
        <v>0</v>
      </c>
      <c r="AA33" s="420" t="str">
        <f t="shared" si="3"/>
        <v/>
      </c>
      <c r="AB33" s="420">
        <f t="shared" si="4"/>
        <v>0</v>
      </c>
      <c r="AC33" s="429">
        <f t="shared" si="5"/>
        <v>0</v>
      </c>
    </row>
    <row r="34" spans="1:29" s="133" customFormat="1" ht="26.1" customHeight="1" thickBot="1">
      <c r="B34" s="446"/>
      <c r="C34" s="447"/>
      <c r="D34" s="448"/>
      <c r="E34" s="449"/>
      <c r="F34" s="450"/>
      <c r="G34" s="451"/>
      <c r="H34" s="448"/>
      <c r="I34" s="448"/>
      <c r="J34" s="452"/>
      <c r="K34" s="452"/>
      <c r="L34" s="451"/>
      <c r="M34" s="448"/>
      <c r="N34" s="453"/>
      <c r="O34" s="436">
        <f t="shared" si="8"/>
        <v>0</v>
      </c>
      <c r="P34" s="453"/>
      <c r="Q34" s="433">
        <f t="shared" si="0"/>
        <v>0</v>
      </c>
      <c r="R34" s="458"/>
      <c r="S34" s="459"/>
      <c r="T34" s="460"/>
      <c r="U34" s="433">
        <f t="shared" si="11"/>
        <v>0</v>
      </c>
      <c r="V34" s="462"/>
      <c r="W34" s="433">
        <f t="shared" si="6"/>
        <v>0</v>
      </c>
      <c r="Y34" s="430">
        <f t="shared" si="1"/>
        <v>0</v>
      </c>
      <c r="Z34" s="431">
        <f t="shared" si="2"/>
        <v>0</v>
      </c>
      <c r="AA34" s="431" t="str">
        <f t="shared" si="3"/>
        <v/>
      </c>
      <c r="AB34" s="431">
        <f t="shared" si="4"/>
        <v>0</v>
      </c>
      <c r="AC34" s="432">
        <f t="shared" si="5"/>
        <v>0</v>
      </c>
    </row>
    <row r="35" spans="1:29" s="134" customFormat="1" ht="12" customHeight="1" thickBot="1">
      <c r="C35" s="135"/>
      <c r="D35" s="137"/>
      <c r="E35" s="137"/>
      <c r="F35" s="137"/>
      <c r="G35" s="138"/>
      <c r="H35" s="137"/>
      <c r="I35" s="137"/>
      <c r="J35" s="138"/>
      <c r="K35" s="138"/>
      <c r="L35" s="138"/>
      <c r="M35" s="137"/>
      <c r="N35" s="154"/>
      <c r="O35" s="140"/>
      <c r="P35" s="137"/>
      <c r="Q35" s="137"/>
      <c r="R35" s="138"/>
      <c r="S35" s="138"/>
      <c r="T35" s="138"/>
    </row>
    <row r="36" spans="1:29" ht="17.100000000000001" customHeight="1">
      <c r="A36" s="134"/>
      <c r="B36" s="141" t="s">
        <v>60</v>
      </c>
      <c r="C36" s="144"/>
      <c r="D36" s="144"/>
      <c r="E36" s="144"/>
      <c r="F36" s="144"/>
      <c r="G36" s="144"/>
      <c r="H36" s="144"/>
      <c r="I36" s="144"/>
      <c r="J36" s="144"/>
      <c r="K36" s="145"/>
      <c r="L36" s="354"/>
      <c r="M36" s="355"/>
      <c r="N36" s="355" t="s">
        <v>416</v>
      </c>
      <c r="O36" s="355" t="s">
        <v>385</v>
      </c>
      <c r="P36" s="356" t="s">
        <v>420</v>
      </c>
      <c r="Q36" s="560"/>
      <c r="R36" s="561"/>
      <c r="S36" s="561"/>
      <c r="T36" s="561"/>
      <c r="U36" s="145" t="s">
        <v>375</v>
      </c>
      <c r="V36" s="561"/>
      <c r="W36" s="146" t="s">
        <v>384</v>
      </c>
    </row>
    <row r="37" spans="1:29" ht="17.100000000000001" customHeight="1">
      <c r="B37" s="148"/>
      <c r="C37" s="357"/>
      <c r="D37" s="357"/>
      <c r="E37" s="357"/>
      <c r="F37" s="357"/>
      <c r="G37" s="357"/>
      <c r="H37" s="357"/>
      <c r="I37" s="357"/>
      <c r="J37" s="357"/>
      <c r="K37" s="153" t="str">
        <f>Zusammenfassung!$C$26</f>
        <v>EUR</v>
      </c>
      <c r="L37" s="438"/>
      <c r="M37" s="438"/>
      <c r="N37" s="438">
        <f ca="1">SUMIF(INDIRECT("$R12:$R"&amp;EndZProcesses),$K37,INDIRECT("AA12:AA"&amp;EndZProcesses))</f>
        <v>0</v>
      </c>
      <c r="O37" s="438">
        <f ca="1">SUMIF(INDIRECT("$R12:$R"&amp;EndZProcesses),$K37,INDIRECT("AB12:AB"&amp;EndZProcesses))</f>
        <v>0</v>
      </c>
      <c r="P37" s="438">
        <f ca="1">SUMIF(INDIRECT("$R12:$R"&amp;EndZProcesses),$K37,INDIRECT("AC12:AC"&amp;EndZProcesses))</f>
        <v>0</v>
      </c>
      <c r="Q37" s="563"/>
      <c r="R37" s="564"/>
      <c r="S37" s="564"/>
      <c r="T37" s="565"/>
      <c r="U37" s="438">
        <f ca="1">SUMIF(INDIRECT("$R12:$R"&amp;EndZProcesses),$K37,INDIRECT("U12:U"&amp;EndZProcesses))</f>
        <v>2.92</v>
      </c>
      <c r="V37" s="574"/>
      <c r="W37" s="437">
        <f ca="1">SUMIF(INDIRECT("$R12:$R"&amp;EndZProcesses),$K37,INDIRECT("W12:W"&amp;EndZProcesses))</f>
        <v>1.1726907630522235E-2</v>
      </c>
    </row>
    <row r="38" spans="1:29" ht="17.100000000000001" customHeight="1">
      <c r="B38" s="148"/>
      <c r="C38" s="357"/>
      <c r="D38" s="357"/>
      <c r="E38" s="357"/>
      <c r="F38" s="357"/>
      <c r="G38" s="357"/>
      <c r="H38" s="357"/>
      <c r="I38" s="357"/>
      <c r="J38" s="357"/>
      <c r="K38" s="158">
        <f>Zusammenfassung!$C$27</f>
        <v>0</v>
      </c>
      <c r="L38" s="439"/>
      <c r="M38" s="439"/>
      <c r="N38" s="439">
        <f ca="1">SUMIF(INDIRECT("$R12:$R"&amp;EndZProcesses),$K38,INDIRECT("AA12:AA"&amp;EndZProcesses))</f>
        <v>0</v>
      </c>
      <c r="O38" s="439">
        <f ca="1">SUMIF(INDIRECT("$R12:$R"&amp;EndZProcesses),$K38,INDIRECT("AB12:AB"&amp;EndZProcesses))</f>
        <v>0</v>
      </c>
      <c r="P38" s="439">
        <f ca="1">SUMIF(INDIRECT("$R12:$R"&amp;EndZProcesses),$K38,INDIRECT("AC12:AC"&amp;EndZProcesses))</f>
        <v>0</v>
      </c>
      <c r="Q38" s="563"/>
      <c r="R38" s="564"/>
      <c r="S38" s="564"/>
      <c r="T38" s="566"/>
      <c r="U38" s="439">
        <f ca="1">SUMIF(INDIRECT("$R12:$R"&amp;EndZProcesses),$K38,INDIRECT("U12:U"&amp;EndZProcesses))</f>
        <v>0</v>
      </c>
      <c r="V38" s="574"/>
      <c r="W38" s="536">
        <f ca="1">SUMIF(INDIRECT("$R12:$R"&amp;EndZProcesses),$K38,INDIRECT("W12:W"&amp;EndZProcesses))</f>
        <v>0</v>
      </c>
    </row>
    <row r="39" spans="1:29" ht="17.100000000000001" customHeight="1" thickBot="1">
      <c r="B39" s="336" t="s">
        <v>414</v>
      </c>
      <c r="C39" s="358"/>
      <c r="D39" s="358"/>
      <c r="E39" s="358"/>
      <c r="F39" s="358"/>
      <c r="G39" s="358"/>
      <c r="H39" s="358"/>
      <c r="I39" s="358"/>
      <c r="J39" s="358"/>
      <c r="K39" s="164">
        <f>Zusammenfassung!$C$28</f>
        <v>0</v>
      </c>
      <c r="L39" s="538"/>
      <c r="M39" s="538"/>
      <c r="N39" s="538">
        <f ca="1">SUMIF(INDIRECT("$R12:$R"&amp;EndZProcesses),$K39,INDIRECT("AA12:AA"&amp;EndZProcesses))</f>
        <v>0</v>
      </c>
      <c r="O39" s="538">
        <f ca="1">SUMIF(INDIRECT("$R12:$R"&amp;EndZProcesses),$K39,INDIRECT("AB12:AB"&amp;EndZProcesses))</f>
        <v>0</v>
      </c>
      <c r="P39" s="538">
        <f ca="1">SUMIF(INDIRECT("$R12:$R"&amp;EndZProcesses),$K39,INDIRECT("AC12:AC"&amp;EndZProcesses))</f>
        <v>0</v>
      </c>
      <c r="Q39" s="562"/>
      <c r="R39" s="562"/>
      <c r="S39" s="562"/>
      <c r="T39" s="562"/>
      <c r="U39" s="538">
        <f ca="1">SUMIF(INDIRECT("$R12:$R"&amp;EndZProcesses),$K39,INDIRECT("U12:U"&amp;EndZProcesses))</f>
        <v>0</v>
      </c>
      <c r="V39" s="562"/>
      <c r="W39" s="537">
        <f ca="1">SUMIF(INDIRECT("$R12:$R"&amp;EndZProcesses),$K39,INDIRECT("W12:W"&amp;EndZProcesses))</f>
        <v>0</v>
      </c>
    </row>
    <row r="40" spans="1:29" ht="7.5" customHeight="1"/>
    <row r="82" spans="21:21">
      <c r="U82" s="103">
        <f ca="1">SUMIF(INDIRECT("$J12:$J"&amp;EndZMaterials),$K82,INDIRECT("U12:U"&amp;EndZMaterials))</f>
        <v>0</v>
      </c>
    </row>
  </sheetData>
  <sheetProtection insertRows="0" deleteRows="0"/>
  <mergeCells count="13">
    <mergeCell ref="B4:C4"/>
    <mergeCell ref="R5:W5"/>
    <mergeCell ref="R6:W6"/>
    <mergeCell ref="R7:W7"/>
    <mergeCell ref="R8:W8"/>
    <mergeCell ref="D5:E5"/>
    <mergeCell ref="D6:E6"/>
    <mergeCell ref="D7:E7"/>
    <mergeCell ref="D8:E8"/>
    <mergeCell ref="I5:O5"/>
    <mergeCell ref="I6:O6"/>
    <mergeCell ref="I7:O7"/>
    <mergeCell ref="I8:O8"/>
  </mergeCells>
  <conditionalFormatting sqref="L38:P38 U38 W38">
    <cfRule type="expression" dxfId="33" priority="12" stopIfTrue="1">
      <formula>$K$38=0</formula>
    </cfRule>
  </conditionalFormatting>
  <conditionalFormatting sqref="W39 U39 L39:P39">
    <cfRule type="expression" dxfId="32" priority="19" stopIfTrue="1">
      <formula>$K$39=0</formula>
    </cfRule>
  </conditionalFormatting>
  <dataValidations count="4">
    <dataValidation type="list" allowBlank="1" showInputMessage="1" showErrorMessage="1" sqref="IO35:IP35 IM12:IV34">
      <formula1>BAUTEILKENNUNG</formula1>
    </dataValidation>
    <dataValidation type="list" allowBlank="1" showInputMessage="1" showErrorMessage="1" sqref="R12:R34">
      <formula1>listAngebotsWährungen</formula1>
    </dataValidation>
    <dataValidation type="list" allowBlank="1" showInputMessage="1" showErrorMessage="1" sqref="G34">
      <formula1>listZulässigeAngebotswährungen</formula1>
    </dataValidation>
    <dataValidation type="list" allowBlank="1" showInputMessage="1" showErrorMessage="1" sqref="G12:G33">
      <formula1>listZulässigeBeschaffungswährungen</formula1>
    </dataValidation>
  </dataValidations>
  <hyperlinks>
    <hyperlink ref="U2" r:id="rId1"/>
  </hyperlinks>
  <pageMargins left="0.39370078740157483" right="0.39370078740157483" top="0.39370078740157483" bottom="0.39370078740157483" header="0.31496062992125984" footer="0.31496062992125984"/>
  <pageSetup paperSize="9" scale="56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04SBM">
    <pageSetUpPr fitToPage="1"/>
  </sheetPr>
  <dimension ref="B1:AA55"/>
  <sheetViews>
    <sheetView showGridLines="0" showZeros="0" zoomScale="80" zoomScaleNormal="80" workbookViewId="0">
      <selection activeCell="C13" sqref="C13"/>
    </sheetView>
  </sheetViews>
  <sheetFormatPr baseColWidth="10" defaultColWidth="11.42578125" defaultRowHeight="15"/>
  <cols>
    <col min="1" max="1" width="1.42578125" style="103" customWidth="1"/>
    <col min="2" max="2" width="5.7109375" style="103" customWidth="1"/>
    <col min="3" max="3" width="26" style="103" customWidth="1"/>
    <col min="4" max="4" width="5.7109375" style="176" customWidth="1"/>
    <col min="5" max="6" width="22.7109375" style="176" customWidth="1"/>
    <col min="7" max="11" width="8.28515625" style="103" customWidth="1"/>
    <col min="12" max="12" width="10.42578125" style="103" customWidth="1"/>
    <col min="13" max="13" width="21.28515625" style="103" customWidth="1"/>
    <col min="14" max="14" width="5.7109375" style="103" customWidth="1"/>
    <col min="15" max="15" width="13.28515625" style="103" customWidth="1"/>
    <col min="16" max="16" width="5.7109375" style="103" customWidth="1"/>
    <col min="17" max="18" width="8.28515625" style="103" customWidth="1"/>
    <col min="19" max="20" width="13.28515625" style="103" customWidth="1"/>
    <col min="21" max="21" width="15.28515625" style="103" bestFit="1" customWidth="1"/>
    <col min="22" max="22" width="2.7109375" style="330" customWidth="1"/>
    <col min="23" max="23" width="14" style="103" hidden="1" customWidth="1"/>
    <col min="24" max="24" width="8.42578125" style="103" hidden="1" customWidth="1"/>
    <col min="25" max="25" width="1.42578125" style="362" customWidth="1"/>
    <col min="26" max="26" width="171.42578125" style="103" bestFit="1" customWidth="1"/>
    <col min="27" max="16384" width="11.42578125" style="103"/>
  </cols>
  <sheetData>
    <row r="1" spans="2:27" s="311" customFormat="1" ht="7.5" customHeight="1" thickBot="1">
      <c r="C1" s="311">
        <v>8</v>
      </c>
      <c r="D1" s="311">
        <v>5</v>
      </c>
      <c r="E1" s="311">
        <v>22</v>
      </c>
      <c r="G1" s="311">
        <v>7.5</v>
      </c>
      <c r="H1" s="311">
        <v>7.5</v>
      </c>
      <c r="I1" s="311">
        <v>7.5</v>
      </c>
      <c r="J1" s="311">
        <v>7.5</v>
      </c>
      <c r="L1" s="311">
        <v>7.5</v>
      </c>
      <c r="M1" s="311">
        <v>15</v>
      </c>
      <c r="N1" s="311">
        <v>5</v>
      </c>
      <c r="O1" s="311">
        <v>12.5</v>
      </c>
      <c r="P1" s="311">
        <v>5</v>
      </c>
      <c r="Q1" s="312">
        <v>7.5</v>
      </c>
      <c r="R1" s="312">
        <v>7.5</v>
      </c>
      <c r="S1" s="312">
        <v>12.5</v>
      </c>
      <c r="T1" s="312">
        <v>12.5</v>
      </c>
      <c r="U1" s="311">
        <v>10</v>
      </c>
      <c r="V1" s="330"/>
      <c r="Y1" s="359"/>
    </row>
    <row r="2" spans="2:27" s="69" customFormat="1" ht="26.25" customHeight="1">
      <c r="B2" s="61" t="s">
        <v>1</v>
      </c>
      <c r="C2" s="61"/>
      <c r="D2" s="64"/>
      <c r="E2" s="64"/>
      <c r="F2" s="64"/>
      <c r="G2" s="61" t="s">
        <v>34</v>
      </c>
      <c r="H2" s="64"/>
      <c r="I2" s="70"/>
      <c r="J2" s="62"/>
      <c r="K2" s="62"/>
      <c r="L2" s="62"/>
      <c r="M2" s="62"/>
      <c r="N2" s="62"/>
      <c r="O2" s="62"/>
      <c r="P2" s="63" t="s">
        <v>47</v>
      </c>
      <c r="Q2" s="63"/>
      <c r="R2" s="62"/>
      <c r="S2" s="70"/>
      <c r="T2" s="165" t="s">
        <v>48</v>
      </c>
      <c r="U2" s="77"/>
      <c r="V2" s="75"/>
      <c r="Y2" s="360"/>
    </row>
    <row r="3" spans="2:27" s="69" customFormat="1" ht="18">
      <c r="B3" s="78" t="s">
        <v>503</v>
      </c>
      <c r="C3" s="78"/>
      <c r="D3" s="79"/>
      <c r="E3" s="79"/>
      <c r="F3" s="79"/>
      <c r="G3" s="81" t="s">
        <v>737</v>
      </c>
      <c r="H3" s="79"/>
      <c r="I3" s="71"/>
      <c r="J3" s="82"/>
      <c r="K3" s="82"/>
      <c r="L3" s="82"/>
      <c r="M3" s="82"/>
      <c r="N3" s="82"/>
      <c r="O3" s="82"/>
      <c r="P3" s="83" t="s">
        <v>947</v>
      </c>
      <c r="Q3" s="76"/>
      <c r="R3" s="82"/>
      <c r="S3" s="82"/>
      <c r="T3" s="82"/>
      <c r="U3" s="84"/>
      <c r="V3" s="82"/>
      <c r="Y3" s="360"/>
    </row>
    <row r="4" spans="2:27" s="69" customFormat="1" thickBot="1">
      <c r="B4" s="805" t="str">
        <f>Zusammenfassung!B4</f>
        <v>QAF Version 8.3.02.02 © BMW AG</v>
      </c>
      <c r="C4" s="815"/>
      <c r="D4" s="815"/>
      <c r="E4" s="368"/>
      <c r="F4" s="368"/>
      <c r="G4" s="86"/>
      <c r="H4" s="368"/>
      <c r="I4" s="166"/>
      <c r="J4" s="87"/>
      <c r="K4" s="87"/>
      <c r="L4" s="87"/>
      <c r="M4" s="87"/>
      <c r="N4" s="87"/>
      <c r="O4" s="87"/>
      <c r="P4" s="166"/>
      <c r="Q4" s="87"/>
      <c r="R4" s="87"/>
      <c r="S4" s="87"/>
      <c r="T4" s="87"/>
      <c r="U4" s="88"/>
      <c r="V4" s="361"/>
      <c r="Y4" s="360"/>
    </row>
    <row r="5" spans="2:27" s="69" customFormat="1" ht="17.100000000000001" customHeight="1">
      <c r="B5" s="369" t="s">
        <v>55</v>
      </c>
      <c r="C5" s="369"/>
      <c r="D5" s="370"/>
      <c r="E5" s="804" t="str">
        <f>Zusammenfassung!$C5</f>
        <v>Valeo</v>
      </c>
      <c r="F5" s="817"/>
      <c r="G5" s="369" t="s">
        <v>282</v>
      </c>
      <c r="H5" s="370"/>
      <c r="I5" s="370"/>
      <c r="J5" s="804" t="str">
        <f>Zusammenfassung!$I5</f>
        <v>Valeo</v>
      </c>
      <c r="K5" s="795"/>
      <c r="L5" s="795"/>
      <c r="M5" s="795"/>
      <c r="N5" s="795"/>
      <c r="O5" s="167" t="s">
        <v>6</v>
      </c>
      <c r="P5" s="167"/>
      <c r="Q5" s="168"/>
      <c r="R5" s="794" t="str">
        <f>Zusammenfassung!$M5</f>
        <v xml:space="preserve">SZL </v>
      </c>
      <c r="S5" s="795"/>
      <c r="T5" s="795"/>
      <c r="U5" s="797"/>
      <c r="V5" s="330"/>
      <c r="Y5" s="360"/>
    </row>
    <row r="6" spans="2:27" s="69" customFormat="1" ht="17.100000000000001" customHeight="1">
      <c r="B6" s="169" t="s">
        <v>7</v>
      </c>
      <c r="C6" s="169"/>
      <c r="D6" s="170"/>
      <c r="E6" s="807" t="str">
        <f>HYPERLINK(CONCATENATE("mailto:",Zusammenfassung!C6),Zusammenfassung!C6)</f>
        <v>ulrich.wiedl@valeo.com</v>
      </c>
      <c r="F6" s="813"/>
      <c r="G6" s="371" t="s">
        <v>8</v>
      </c>
      <c r="H6" s="170"/>
      <c r="I6" s="170"/>
      <c r="J6" s="798">
        <f>Zusammenfassung!$I6</f>
        <v>16129510</v>
      </c>
      <c r="K6" s="799"/>
      <c r="L6" s="799"/>
      <c r="M6" s="799"/>
      <c r="N6" s="799"/>
      <c r="O6" s="170" t="s">
        <v>9</v>
      </c>
      <c r="P6" s="170"/>
      <c r="Q6" s="171"/>
      <c r="R6" s="798">
        <f>Zusammenfassung!$M6</f>
        <v>0</v>
      </c>
      <c r="S6" s="799"/>
      <c r="T6" s="799"/>
      <c r="U6" s="800"/>
      <c r="V6" s="330"/>
      <c r="Y6" s="360"/>
    </row>
    <row r="7" spans="2:27" s="69" customFormat="1" ht="17.100000000000001" customHeight="1">
      <c r="B7" s="169" t="s">
        <v>10</v>
      </c>
      <c r="C7" s="169"/>
      <c r="D7" s="170"/>
      <c r="E7" s="798" t="str">
        <f>Zusammenfassung!$C7</f>
        <v>07142 916 2143</v>
      </c>
      <c r="F7" s="813"/>
      <c r="G7" s="371" t="s">
        <v>11</v>
      </c>
      <c r="H7" s="170"/>
      <c r="I7" s="170"/>
      <c r="J7" s="798" t="str">
        <f>Zusammenfassung!$I7</f>
        <v>35up</v>
      </c>
      <c r="K7" s="799"/>
      <c r="L7" s="799"/>
      <c r="M7" s="799"/>
      <c r="N7" s="799"/>
      <c r="O7" s="170" t="s">
        <v>12</v>
      </c>
      <c r="P7" s="170"/>
      <c r="Q7" s="171"/>
      <c r="R7" s="798" t="str">
        <f>Zusammenfassung!$M7</f>
        <v>Zum Angebot vom 11.05.2016</v>
      </c>
      <c r="S7" s="799"/>
      <c r="T7" s="799"/>
      <c r="U7" s="800"/>
      <c r="V7" s="330"/>
      <c r="Y7" s="360"/>
    </row>
    <row r="8" spans="2:27" s="69" customFormat="1" ht="17.100000000000001" customHeight="1" thickBot="1">
      <c r="B8" s="172" t="s">
        <v>13</v>
      </c>
      <c r="C8" s="172"/>
      <c r="D8" s="173"/>
      <c r="E8" s="810">
        <f>Zusammenfassung!$C8</f>
        <v>42513</v>
      </c>
      <c r="F8" s="814"/>
      <c r="G8" s="174" t="s">
        <v>14</v>
      </c>
      <c r="H8" s="173"/>
      <c r="I8" s="173"/>
      <c r="J8" s="801">
        <f>Zusammenfassung!$I8</f>
        <v>0</v>
      </c>
      <c r="K8" s="802"/>
      <c r="L8" s="802"/>
      <c r="M8" s="802"/>
      <c r="N8" s="802"/>
      <c r="O8" s="173" t="s">
        <v>15</v>
      </c>
      <c r="P8" s="173"/>
      <c r="Q8" s="175"/>
      <c r="R8" s="816" t="str">
        <f>Zusammenfassung!$M8</f>
        <v xml:space="preserve">SZL 4-Band mit AIC mit FLA mit Heckwischen </v>
      </c>
      <c r="S8" s="802"/>
      <c r="T8" s="802"/>
      <c r="U8" s="803"/>
      <c r="V8" s="330"/>
      <c r="Y8" s="360"/>
    </row>
    <row r="9" spans="2:27" ht="12" customHeight="1" thickBot="1"/>
    <row r="10" spans="2:27" ht="15" customHeight="1" thickBot="1">
      <c r="B10" s="177"/>
      <c r="C10" s="111"/>
      <c r="D10" s="111"/>
      <c r="E10" s="111"/>
      <c r="F10" s="111"/>
      <c r="G10" s="111" t="s">
        <v>312</v>
      </c>
      <c r="H10" s="111"/>
      <c r="I10" s="111"/>
      <c r="J10" s="111"/>
      <c r="K10" s="111"/>
      <c r="L10" s="115"/>
      <c r="M10" s="178" t="s">
        <v>41</v>
      </c>
      <c r="N10" s="111"/>
      <c r="O10" s="115"/>
      <c r="P10" s="111"/>
      <c r="Q10" s="111"/>
      <c r="R10" s="111"/>
      <c r="S10" s="178" t="s">
        <v>38</v>
      </c>
      <c r="T10" s="111"/>
      <c r="U10" s="115"/>
      <c r="W10" s="363"/>
    </row>
    <row r="11" spans="2:27" s="130" customFormat="1" ht="145.5" customHeight="1" thickBot="1">
      <c r="B11" s="289" t="s">
        <v>421</v>
      </c>
      <c r="C11" s="179" t="s">
        <v>397</v>
      </c>
      <c r="D11" s="118" t="s">
        <v>331</v>
      </c>
      <c r="E11" s="118" t="s">
        <v>323</v>
      </c>
      <c r="F11" s="127" t="s">
        <v>415</v>
      </c>
      <c r="G11" s="290" t="s">
        <v>394</v>
      </c>
      <c r="H11" s="116" t="s">
        <v>287</v>
      </c>
      <c r="I11" s="118" t="s">
        <v>288</v>
      </c>
      <c r="J11" s="118" t="s">
        <v>289</v>
      </c>
      <c r="K11" s="118" t="s">
        <v>650</v>
      </c>
      <c r="L11" s="327" t="s">
        <v>284</v>
      </c>
      <c r="M11" s="179" t="s">
        <v>58</v>
      </c>
      <c r="N11" s="328" t="s">
        <v>39</v>
      </c>
      <c r="O11" s="180" t="s">
        <v>402</v>
      </c>
      <c r="P11" s="290" t="s">
        <v>57</v>
      </c>
      <c r="Q11" s="116" t="s">
        <v>40</v>
      </c>
      <c r="R11" s="116" t="s">
        <v>389</v>
      </c>
      <c r="S11" s="127" t="s">
        <v>403</v>
      </c>
      <c r="T11" s="116" t="s">
        <v>404</v>
      </c>
      <c r="U11" s="127" t="s">
        <v>860</v>
      </c>
      <c r="V11" s="330"/>
      <c r="W11" s="290" t="s">
        <v>469</v>
      </c>
      <c r="X11" s="364" t="s">
        <v>470</v>
      </c>
      <c r="Z11" s="742" t="s">
        <v>1008</v>
      </c>
    </row>
    <row r="12" spans="2:27" s="133" customFormat="1" ht="26.1" hidden="1" customHeight="1">
      <c r="B12" s="469"/>
      <c r="C12" s="397"/>
      <c r="D12" s="398"/>
      <c r="E12" s="398"/>
      <c r="F12" s="470"/>
      <c r="G12" s="424"/>
      <c r="H12" s="471"/>
      <c r="I12" s="472"/>
      <c r="J12" s="472"/>
      <c r="K12" s="472"/>
      <c r="L12" s="473"/>
      <c r="M12" s="409"/>
      <c r="N12" s="399"/>
      <c r="O12" s="474"/>
      <c r="P12" s="396"/>
      <c r="Q12" s="401"/>
      <c r="R12" s="408"/>
      <c r="S12" s="465">
        <f>R12*O12*Q12</f>
        <v>0</v>
      </c>
      <c r="T12" s="466">
        <f t="shared" ref="T12" si="0">IF(C12="SBM", S12, 0)</f>
        <v>0</v>
      </c>
      <c r="U12" s="400"/>
      <c r="V12" s="330"/>
      <c r="W12" s="132">
        <f t="shared" ref="W12:W29" si="1">$C12</f>
        <v>0</v>
      </c>
      <c r="X12" s="366" t="e">
        <f t="shared" ref="X12:X44" si="2">IF(ISERROR(VLOOKUP(E12,(SBM_2),2,0)),VLOOKUP(E12,(SEKOF_2),2,0),VLOOKUP(E12,(SBM_2),2,0))</f>
        <v>#N/A</v>
      </c>
      <c r="Y12" s="365"/>
      <c r="Z12" s="330"/>
      <c r="AA12" s="131"/>
    </row>
    <row r="13" spans="2:27" s="133" customFormat="1" ht="26.1" customHeight="1">
      <c r="B13" s="698">
        <v>1</v>
      </c>
      <c r="C13" s="699" t="s">
        <v>328</v>
      </c>
      <c r="D13" s="700"/>
      <c r="E13" s="700" t="s">
        <v>366</v>
      </c>
      <c r="F13" s="701" t="s">
        <v>1020</v>
      </c>
      <c r="G13" s="702">
        <v>4</v>
      </c>
      <c r="H13" s="703"/>
      <c r="I13" s="703"/>
      <c r="J13" s="704"/>
      <c r="K13" s="704"/>
      <c r="L13" s="705"/>
      <c r="M13" s="706" t="s">
        <v>116</v>
      </c>
      <c r="N13" s="707" t="s">
        <v>46</v>
      </c>
      <c r="O13" s="708">
        <v>71600</v>
      </c>
      <c r="P13" s="709" t="s">
        <v>46</v>
      </c>
      <c r="Q13" s="710"/>
      <c r="R13" s="711">
        <v>1</v>
      </c>
      <c r="S13" s="708">
        <f>O13*R13</f>
        <v>71600</v>
      </c>
      <c r="T13" s="467">
        <f t="shared" ref="T13:T29" si="3">IF(C13="SBM", S13, 0)</f>
        <v>71600</v>
      </c>
      <c r="U13" s="586"/>
      <c r="V13" s="330"/>
      <c r="W13" s="352" t="str">
        <f t="shared" si="1"/>
        <v>SBM</v>
      </c>
      <c r="X13" s="366" t="str">
        <f>IF(ISERROR(VLOOKUP(E13,(SBM_2),2,0)),VLOOKUP(E13,(SEKOF_2),2,0),VLOOKUP(E13,(SBM_2),2,0))</f>
        <v>SBM</v>
      </c>
      <c r="Y13" s="367"/>
      <c r="Z13" s="330" t="s">
        <v>1009</v>
      </c>
    </row>
    <row r="14" spans="2:27" s="133" customFormat="1" ht="26.1" customHeight="1">
      <c r="B14" s="698">
        <v>2</v>
      </c>
      <c r="C14" s="699" t="s">
        <v>328</v>
      </c>
      <c r="D14" s="700"/>
      <c r="E14" s="700" t="s">
        <v>366</v>
      </c>
      <c r="F14" s="701" t="s">
        <v>1021</v>
      </c>
      <c r="G14" s="702">
        <v>4</v>
      </c>
      <c r="H14" s="703"/>
      <c r="I14" s="703"/>
      <c r="J14" s="704"/>
      <c r="K14" s="704"/>
      <c r="L14" s="705"/>
      <c r="M14" s="706" t="s">
        <v>116</v>
      </c>
      <c r="N14" s="707" t="s">
        <v>46</v>
      </c>
      <c r="O14" s="708">
        <v>89900</v>
      </c>
      <c r="P14" s="709" t="s">
        <v>46</v>
      </c>
      <c r="Q14" s="710"/>
      <c r="R14" s="711">
        <v>1</v>
      </c>
      <c r="S14" s="708">
        <f t="shared" ref="S14:S49" si="4">O14*R14</f>
        <v>89900</v>
      </c>
      <c r="T14" s="467">
        <f t="shared" si="3"/>
        <v>89900</v>
      </c>
      <c r="U14" s="478"/>
      <c r="V14" s="330"/>
      <c r="W14" s="352" t="str">
        <f t="shared" si="1"/>
        <v>SBM</v>
      </c>
      <c r="X14" s="366" t="str">
        <f t="shared" si="2"/>
        <v>SBM</v>
      </c>
      <c r="Y14" s="367"/>
      <c r="Z14" s="330" t="s">
        <v>1010</v>
      </c>
    </row>
    <row r="15" spans="2:27" s="133" customFormat="1" ht="26.1" customHeight="1">
      <c r="B15" s="698">
        <v>3</v>
      </c>
      <c r="C15" s="699" t="s">
        <v>328</v>
      </c>
      <c r="D15" s="700"/>
      <c r="E15" s="700" t="s">
        <v>366</v>
      </c>
      <c r="F15" s="701" t="s">
        <v>1022</v>
      </c>
      <c r="G15" s="702">
        <v>4</v>
      </c>
      <c r="H15" s="703"/>
      <c r="I15" s="703"/>
      <c r="J15" s="704"/>
      <c r="K15" s="704"/>
      <c r="L15" s="705"/>
      <c r="M15" s="706" t="s">
        <v>116</v>
      </c>
      <c r="N15" s="707" t="s">
        <v>46</v>
      </c>
      <c r="O15" s="708">
        <v>89900</v>
      </c>
      <c r="P15" s="709" t="s">
        <v>46</v>
      </c>
      <c r="Q15" s="710"/>
      <c r="R15" s="711">
        <v>1</v>
      </c>
      <c r="S15" s="708">
        <f t="shared" si="4"/>
        <v>89900</v>
      </c>
      <c r="T15" s="467">
        <f t="shared" si="3"/>
        <v>89900</v>
      </c>
      <c r="U15" s="478"/>
      <c r="V15" s="330"/>
      <c r="W15" s="352" t="str">
        <f t="shared" si="1"/>
        <v>SBM</v>
      </c>
      <c r="X15" s="366" t="str">
        <f t="shared" si="2"/>
        <v>SBM</v>
      </c>
      <c r="Y15" s="367"/>
      <c r="Z15" s="330" t="s">
        <v>1011</v>
      </c>
    </row>
    <row r="16" spans="2:27" s="133" customFormat="1" ht="26.1" customHeight="1">
      <c r="B16" s="698">
        <v>4</v>
      </c>
      <c r="C16" s="699" t="s">
        <v>328</v>
      </c>
      <c r="D16" s="700"/>
      <c r="E16" s="700" t="s">
        <v>366</v>
      </c>
      <c r="F16" s="701" t="s">
        <v>1023</v>
      </c>
      <c r="G16" s="702">
        <v>4</v>
      </c>
      <c r="H16" s="703"/>
      <c r="I16" s="703"/>
      <c r="J16" s="704"/>
      <c r="K16" s="704"/>
      <c r="L16" s="705"/>
      <c r="M16" s="706" t="s">
        <v>116</v>
      </c>
      <c r="N16" s="707" t="s">
        <v>46</v>
      </c>
      <c r="O16" s="708">
        <v>79900</v>
      </c>
      <c r="P16" s="709" t="s">
        <v>46</v>
      </c>
      <c r="Q16" s="710"/>
      <c r="R16" s="711">
        <v>1</v>
      </c>
      <c r="S16" s="708">
        <f t="shared" si="4"/>
        <v>79900</v>
      </c>
      <c r="T16" s="467">
        <f t="shared" si="3"/>
        <v>79900</v>
      </c>
      <c r="U16" s="478"/>
      <c r="V16" s="330"/>
      <c r="W16" s="352" t="str">
        <f t="shared" si="1"/>
        <v>SBM</v>
      </c>
      <c r="X16" s="366" t="str">
        <f t="shared" si="2"/>
        <v>SBM</v>
      </c>
      <c r="Y16" s="367"/>
      <c r="Z16" s="330" t="s">
        <v>1012</v>
      </c>
    </row>
    <row r="17" spans="2:26" s="133" customFormat="1" ht="26.1" customHeight="1">
      <c r="B17" s="698">
        <v>5</v>
      </c>
      <c r="C17" s="699" t="s">
        <v>328</v>
      </c>
      <c r="D17" s="700"/>
      <c r="E17" s="700" t="s">
        <v>366</v>
      </c>
      <c r="F17" s="701" t="s">
        <v>1024</v>
      </c>
      <c r="G17" s="702">
        <v>4</v>
      </c>
      <c r="H17" s="703"/>
      <c r="I17" s="703"/>
      <c r="J17" s="704"/>
      <c r="K17" s="704"/>
      <c r="L17" s="705"/>
      <c r="M17" s="706" t="s">
        <v>116</v>
      </c>
      <c r="N17" s="707" t="s">
        <v>46</v>
      </c>
      <c r="O17" s="708">
        <v>36900</v>
      </c>
      <c r="P17" s="709" t="s">
        <v>46</v>
      </c>
      <c r="Q17" s="710"/>
      <c r="R17" s="711">
        <v>1</v>
      </c>
      <c r="S17" s="708">
        <f t="shared" si="4"/>
        <v>36900</v>
      </c>
      <c r="T17" s="467">
        <f t="shared" si="3"/>
        <v>36900</v>
      </c>
      <c r="U17" s="478"/>
      <c r="V17" s="330"/>
      <c r="W17" s="352" t="str">
        <f t="shared" si="1"/>
        <v>SBM</v>
      </c>
      <c r="X17" s="366" t="str">
        <f t="shared" si="2"/>
        <v>SBM</v>
      </c>
      <c r="Y17" s="367"/>
      <c r="Z17" s="743" t="s">
        <v>1013</v>
      </c>
    </row>
    <row r="18" spans="2:26" s="133" customFormat="1" ht="26.1" customHeight="1">
      <c r="B18" s="698">
        <v>6</v>
      </c>
      <c r="C18" s="699" t="s">
        <v>328</v>
      </c>
      <c r="D18" s="700"/>
      <c r="E18" s="700" t="s">
        <v>366</v>
      </c>
      <c r="F18" s="701" t="s">
        <v>1025</v>
      </c>
      <c r="G18" s="702">
        <v>4</v>
      </c>
      <c r="H18" s="703"/>
      <c r="I18" s="703"/>
      <c r="J18" s="704"/>
      <c r="K18" s="704"/>
      <c r="L18" s="705"/>
      <c r="M18" s="706" t="s">
        <v>116</v>
      </c>
      <c r="N18" s="707" t="s">
        <v>46</v>
      </c>
      <c r="O18" s="708">
        <v>179500</v>
      </c>
      <c r="P18" s="709" t="s">
        <v>46</v>
      </c>
      <c r="Q18" s="710"/>
      <c r="R18" s="711">
        <v>1</v>
      </c>
      <c r="S18" s="708">
        <f t="shared" si="4"/>
        <v>179500</v>
      </c>
      <c r="T18" s="467">
        <f t="shared" si="3"/>
        <v>179500</v>
      </c>
      <c r="U18" s="478"/>
      <c r="V18" s="330"/>
      <c r="W18" s="352" t="str">
        <f t="shared" si="1"/>
        <v>SBM</v>
      </c>
      <c r="X18" s="366" t="str">
        <f t="shared" si="2"/>
        <v>SBM</v>
      </c>
      <c r="Y18" s="367"/>
      <c r="Z18" s="330" t="s">
        <v>1014</v>
      </c>
    </row>
    <row r="19" spans="2:26" s="133" customFormat="1" ht="26.1" customHeight="1">
      <c r="B19" s="698">
        <v>7</v>
      </c>
      <c r="C19" s="699" t="s">
        <v>328</v>
      </c>
      <c r="D19" s="700"/>
      <c r="E19" s="700" t="s">
        <v>366</v>
      </c>
      <c r="F19" s="701" t="s">
        <v>1026</v>
      </c>
      <c r="G19" s="702">
        <v>4</v>
      </c>
      <c r="H19" s="703"/>
      <c r="I19" s="703"/>
      <c r="J19" s="704"/>
      <c r="K19" s="704"/>
      <c r="L19" s="705"/>
      <c r="M19" s="706" t="s">
        <v>116</v>
      </c>
      <c r="N19" s="707" t="s">
        <v>46</v>
      </c>
      <c r="O19" s="708">
        <v>145000</v>
      </c>
      <c r="P19" s="709" t="s">
        <v>46</v>
      </c>
      <c r="Q19" s="710"/>
      <c r="R19" s="711">
        <v>1</v>
      </c>
      <c r="S19" s="708">
        <f t="shared" si="4"/>
        <v>145000</v>
      </c>
      <c r="T19" s="467">
        <f t="shared" si="3"/>
        <v>145000</v>
      </c>
      <c r="U19" s="478"/>
      <c r="V19" s="330"/>
      <c r="W19" s="352" t="str">
        <f t="shared" si="1"/>
        <v>SBM</v>
      </c>
      <c r="X19" s="366" t="str">
        <f t="shared" si="2"/>
        <v>SBM</v>
      </c>
      <c r="Y19" s="367"/>
      <c r="Z19" s="330" t="s">
        <v>1015</v>
      </c>
    </row>
    <row r="20" spans="2:26" s="133" customFormat="1" ht="26.1" customHeight="1">
      <c r="B20" s="698">
        <v>8</v>
      </c>
      <c r="C20" s="699" t="s">
        <v>328</v>
      </c>
      <c r="D20" s="700"/>
      <c r="E20" s="700" t="s">
        <v>366</v>
      </c>
      <c r="F20" s="701" t="s">
        <v>1027</v>
      </c>
      <c r="G20" s="702">
        <v>4</v>
      </c>
      <c r="H20" s="703"/>
      <c r="I20" s="703"/>
      <c r="J20" s="704"/>
      <c r="K20" s="704"/>
      <c r="L20" s="705"/>
      <c r="M20" s="706" t="s">
        <v>116</v>
      </c>
      <c r="N20" s="707" t="s">
        <v>46</v>
      </c>
      <c r="O20" s="708">
        <v>79000</v>
      </c>
      <c r="P20" s="709" t="s">
        <v>46</v>
      </c>
      <c r="Q20" s="710"/>
      <c r="R20" s="711">
        <v>1</v>
      </c>
      <c r="S20" s="708">
        <f t="shared" si="4"/>
        <v>79000</v>
      </c>
      <c r="T20" s="467">
        <f t="shared" si="3"/>
        <v>79000</v>
      </c>
      <c r="U20" s="478"/>
      <c r="V20" s="330"/>
      <c r="W20" s="352" t="str">
        <f t="shared" si="1"/>
        <v>SBM</v>
      </c>
      <c r="X20" s="366" t="str">
        <f t="shared" si="2"/>
        <v>SBM</v>
      </c>
      <c r="Y20" s="367"/>
      <c r="Z20" s="330" t="s">
        <v>1016</v>
      </c>
    </row>
    <row r="21" spans="2:26" s="133" customFormat="1" ht="26.1" customHeight="1">
      <c r="B21" s="698">
        <v>9</v>
      </c>
      <c r="C21" s="699" t="s">
        <v>328</v>
      </c>
      <c r="D21" s="700"/>
      <c r="E21" s="700" t="s">
        <v>366</v>
      </c>
      <c r="F21" s="701" t="s">
        <v>1028</v>
      </c>
      <c r="G21" s="702">
        <v>8</v>
      </c>
      <c r="H21" s="703"/>
      <c r="I21" s="703"/>
      <c r="J21" s="704"/>
      <c r="K21" s="704"/>
      <c r="L21" s="705"/>
      <c r="M21" s="706" t="s">
        <v>116</v>
      </c>
      <c r="N21" s="707" t="s">
        <v>46</v>
      </c>
      <c r="O21" s="708">
        <v>34000</v>
      </c>
      <c r="P21" s="709" t="s">
        <v>46</v>
      </c>
      <c r="Q21" s="710"/>
      <c r="R21" s="711">
        <v>1</v>
      </c>
      <c r="S21" s="708">
        <f t="shared" si="4"/>
        <v>34000</v>
      </c>
      <c r="T21" s="467">
        <f t="shared" si="3"/>
        <v>34000</v>
      </c>
      <c r="U21" s="478"/>
      <c r="V21" s="330"/>
      <c r="W21" s="352" t="str">
        <f t="shared" si="1"/>
        <v>SBM</v>
      </c>
      <c r="X21" s="366" t="str">
        <f t="shared" si="2"/>
        <v>SBM</v>
      </c>
      <c r="Y21" s="367"/>
      <c r="Z21" s="743" t="s">
        <v>1017</v>
      </c>
    </row>
    <row r="22" spans="2:26" s="133" customFormat="1" ht="26.1" customHeight="1">
      <c r="B22" s="698">
        <v>10</v>
      </c>
      <c r="C22" s="699" t="s">
        <v>328</v>
      </c>
      <c r="D22" s="700"/>
      <c r="E22" s="700" t="s">
        <v>366</v>
      </c>
      <c r="F22" s="701" t="s">
        <v>1029</v>
      </c>
      <c r="G22" s="702">
        <v>8</v>
      </c>
      <c r="H22" s="703"/>
      <c r="I22" s="703"/>
      <c r="J22" s="704"/>
      <c r="K22" s="704"/>
      <c r="L22" s="705"/>
      <c r="M22" s="706" t="s">
        <v>116</v>
      </c>
      <c r="N22" s="707" t="s">
        <v>46</v>
      </c>
      <c r="O22" s="708">
        <v>18500</v>
      </c>
      <c r="P22" s="709" t="s">
        <v>46</v>
      </c>
      <c r="Q22" s="710"/>
      <c r="R22" s="711">
        <v>1</v>
      </c>
      <c r="S22" s="708">
        <f t="shared" si="4"/>
        <v>18500</v>
      </c>
      <c r="T22" s="467">
        <f t="shared" si="3"/>
        <v>18500</v>
      </c>
      <c r="U22" s="478"/>
      <c r="V22" s="330"/>
      <c r="W22" s="352" t="str">
        <f t="shared" si="1"/>
        <v>SBM</v>
      </c>
      <c r="X22" s="366" t="str">
        <f t="shared" si="2"/>
        <v>SBM</v>
      </c>
      <c r="Y22" s="367"/>
      <c r="Z22" s="743" t="s">
        <v>1018</v>
      </c>
    </row>
    <row r="23" spans="2:26" s="133" customFormat="1" ht="25.5" customHeight="1">
      <c r="B23" s="698">
        <v>11</v>
      </c>
      <c r="C23" s="699" t="s">
        <v>328</v>
      </c>
      <c r="D23" s="700"/>
      <c r="E23" s="700" t="s">
        <v>366</v>
      </c>
      <c r="F23" s="701" t="s">
        <v>1030</v>
      </c>
      <c r="G23" s="702">
        <v>8</v>
      </c>
      <c r="H23" s="703"/>
      <c r="I23" s="703"/>
      <c r="J23" s="704"/>
      <c r="K23" s="704"/>
      <c r="L23" s="705"/>
      <c r="M23" s="706" t="s">
        <v>116</v>
      </c>
      <c r="N23" s="707" t="s">
        <v>46</v>
      </c>
      <c r="O23" s="708">
        <v>18500</v>
      </c>
      <c r="P23" s="709" t="s">
        <v>46</v>
      </c>
      <c r="Q23" s="710"/>
      <c r="R23" s="711">
        <v>1</v>
      </c>
      <c r="S23" s="708">
        <f t="shared" si="4"/>
        <v>18500</v>
      </c>
      <c r="T23" s="467">
        <f t="shared" si="3"/>
        <v>18500</v>
      </c>
      <c r="U23" s="478"/>
      <c r="V23" s="330"/>
      <c r="W23" s="352" t="str">
        <f t="shared" si="1"/>
        <v>SBM</v>
      </c>
      <c r="X23" s="366" t="str">
        <f t="shared" si="2"/>
        <v>SBM</v>
      </c>
      <c r="Y23" s="367"/>
      <c r="Z23" s="743" t="s">
        <v>1019</v>
      </c>
    </row>
    <row r="24" spans="2:26" s="133" customFormat="1" ht="26.1" customHeight="1">
      <c r="B24" s="698">
        <v>12</v>
      </c>
      <c r="C24" s="699" t="s">
        <v>328</v>
      </c>
      <c r="D24" s="700"/>
      <c r="E24" s="700" t="s">
        <v>366</v>
      </c>
      <c r="F24" s="701" t="s">
        <v>1031</v>
      </c>
      <c r="G24" s="702">
        <v>4</v>
      </c>
      <c r="H24" s="703"/>
      <c r="I24" s="703"/>
      <c r="J24" s="704"/>
      <c r="K24" s="704"/>
      <c r="L24" s="705"/>
      <c r="M24" s="706" t="s">
        <v>1064</v>
      </c>
      <c r="N24" s="707" t="s">
        <v>46</v>
      </c>
      <c r="O24" s="708">
        <v>60000</v>
      </c>
      <c r="P24" s="709" t="s">
        <v>46</v>
      </c>
      <c r="Q24" s="710"/>
      <c r="R24" s="711">
        <v>1</v>
      </c>
      <c r="S24" s="708">
        <f t="shared" si="4"/>
        <v>60000</v>
      </c>
      <c r="T24" s="467">
        <f t="shared" si="3"/>
        <v>60000</v>
      </c>
      <c r="U24" s="478"/>
      <c r="V24" s="330"/>
      <c r="W24" s="352" t="str">
        <f t="shared" si="1"/>
        <v>SBM</v>
      </c>
      <c r="X24" s="366" t="str">
        <f t="shared" si="2"/>
        <v>SBM</v>
      </c>
      <c r="Y24" s="367"/>
    </row>
    <row r="25" spans="2:26" s="133" customFormat="1" ht="26.1" customHeight="1">
      <c r="B25" s="698">
        <v>13</v>
      </c>
      <c r="C25" s="699" t="s">
        <v>328</v>
      </c>
      <c r="D25" s="700"/>
      <c r="E25" s="700" t="s">
        <v>366</v>
      </c>
      <c r="F25" s="701" t="s">
        <v>1032</v>
      </c>
      <c r="G25" s="702">
        <v>2</v>
      </c>
      <c r="H25" s="703"/>
      <c r="I25" s="703"/>
      <c r="J25" s="704"/>
      <c r="K25" s="704"/>
      <c r="L25" s="705"/>
      <c r="M25" s="706" t="s">
        <v>1064</v>
      </c>
      <c r="N25" s="707" t="s">
        <v>46</v>
      </c>
      <c r="O25" s="708">
        <v>62500</v>
      </c>
      <c r="P25" s="709" t="s">
        <v>46</v>
      </c>
      <c r="Q25" s="710"/>
      <c r="R25" s="711">
        <v>2</v>
      </c>
      <c r="S25" s="708">
        <f t="shared" si="4"/>
        <v>125000</v>
      </c>
      <c r="T25" s="467">
        <f t="shared" si="3"/>
        <v>125000</v>
      </c>
      <c r="U25" s="478"/>
      <c r="V25" s="330"/>
      <c r="W25" s="352" t="str">
        <f t="shared" si="1"/>
        <v>SBM</v>
      </c>
      <c r="X25" s="366" t="str">
        <f t="shared" si="2"/>
        <v>SBM</v>
      </c>
      <c r="Y25" s="367"/>
    </row>
    <row r="26" spans="2:26" s="133" customFormat="1" ht="26.1" customHeight="1">
      <c r="B26" s="698">
        <v>14</v>
      </c>
      <c r="C26" s="699" t="s">
        <v>328</v>
      </c>
      <c r="D26" s="700"/>
      <c r="E26" s="700" t="s">
        <v>366</v>
      </c>
      <c r="F26" s="701" t="s">
        <v>1033</v>
      </c>
      <c r="G26" s="702">
        <v>4</v>
      </c>
      <c r="H26" s="703"/>
      <c r="I26" s="703"/>
      <c r="J26" s="704"/>
      <c r="K26" s="704"/>
      <c r="L26" s="705"/>
      <c r="M26" s="706" t="s">
        <v>1064</v>
      </c>
      <c r="N26" s="707" t="s">
        <v>46</v>
      </c>
      <c r="O26" s="708">
        <v>23700</v>
      </c>
      <c r="P26" s="709" t="s">
        <v>46</v>
      </c>
      <c r="Q26" s="710"/>
      <c r="R26" s="711">
        <v>1</v>
      </c>
      <c r="S26" s="708">
        <f t="shared" si="4"/>
        <v>23700</v>
      </c>
      <c r="T26" s="467">
        <f t="shared" si="3"/>
        <v>23700</v>
      </c>
      <c r="U26" s="478"/>
      <c r="V26" s="330"/>
      <c r="W26" s="352" t="str">
        <f t="shared" si="1"/>
        <v>SBM</v>
      </c>
      <c r="X26" s="366" t="str">
        <f t="shared" si="2"/>
        <v>SBM</v>
      </c>
      <c r="Y26" s="367"/>
    </row>
    <row r="27" spans="2:26" s="133" customFormat="1" ht="25.5" customHeight="1">
      <c r="B27" s="698">
        <v>15</v>
      </c>
      <c r="C27" s="699" t="s">
        <v>328</v>
      </c>
      <c r="D27" s="700"/>
      <c r="E27" s="700" t="s">
        <v>366</v>
      </c>
      <c r="F27" s="701" t="s">
        <v>1034</v>
      </c>
      <c r="G27" s="702">
        <v>4</v>
      </c>
      <c r="H27" s="703"/>
      <c r="I27" s="703"/>
      <c r="J27" s="704"/>
      <c r="K27" s="704"/>
      <c r="L27" s="705"/>
      <c r="M27" s="706" t="s">
        <v>1064</v>
      </c>
      <c r="N27" s="707" t="s">
        <v>46</v>
      </c>
      <c r="O27" s="708">
        <v>19000</v>
      </c>
      <c r="P27" s="709" t="s">
        <v>46</v>
      </c>
      <c r="Q27" s="710"/>
      <c r="R27" s="711">
        <v>1</v>
      </c>
      <c r="S27" s="708">
        <f t="shared" si="4"/>
        <v>19000</v>
      </c>
      <c r="T27" s="467">
        <f t="shared" si="3"/>
        <v>19000</v>
      </c>
      <c r="U27" s="478"/>
      <c r="V27" s="330"/>
      <c r="W27" s="352" t="str">
        <f t="shared" si="1"/>
        <v>SBM</v>
      </c>
      <c r="X27" s="366" t="str">
        <f t="shared" si="2"/>
        <v>SBM</v>
      </c>
      <c r="Y27" s="367"/>
    </row>
    <row r="28" spans="2:26" s="133" customFormat="1" ht="26.1" customHeight="1">
      <c r="B28" s="698">
        <v>16</v>
      </c>
      <c r="C28" s="699" t="s">
        <v>328</v>
      </c>
      <c r="D28" s="700"/>
      <c r="E28" s="700" t="s">
        <v>366</v>
      </c>
      <c r="F28" s="701" t="s">
        <v>1035</v>
      </c>
      <c r="G28" s="702">
        <v>4</v>
      </c>
      <c r="H28" s="703"/>
      <c r="I28" s="703"/>
      <c r="J28" s="704"/>
      <c r="K28" s="704"/>
      <c r="L28" s="705"/>
      <c r="M28" s="706" t="s">
        <v>1064</v>
      </c>
      <c r="N28" s="707" t="s">
        <v>46</v>
      </c>
      <c r="O28" s="708">
        <v>19000</v>
      </c>
      <c r="P28" s="709" t="s">
        <v>46</v>
      </c>
      <c r="Q28" s="710"/>
      <c r="R28" s="711">
        <v>1</v>
      </c>
      <c r="S28" s="708">
        <f t="shared" si="4"/>
        <v>19000</v>
      </c>
      <c r="T28" s="467">
        <f t="shared" si="3"/>
        <v>19000</v>
      </c>
      <c r="U28" s="478"/>
      <c r="V28" s="330"/>
      <c r="W28" s="352" t="str">
        <f t="shared" si="1"/>
        <v>SBM</v>
      </c>
      <c r="X28" s="366" t="str">
        <f t="shared" si="2"/>
        <v>SBM</v>
      </c>
      <c r="Y28" s="367"/>
    </row>
    <row r="29" spans="2:26" s="133" customFormat="1" ht="26.1" customHeight="1">
      <c r="B29" s="698">
        <v>17</v>
      </c>
      <c r="C29" s="699" t="s">
        <v>328</v>
      </c>
      <c r="D29" s="700"/>
      <c r="E29" s="700" t="s">
        <v>366</v>
      </c>
      <c r="F29" s="701" t="s">
        <v>1036</v>
      </c>
      <c r="G29" s="702">
        <v>4</v>
      </c>
      <c r="H29" s="703"/>
      <c r="I29" s="703"/>
      <c r="J29" s="704"/>
      <c r="K29" s="704"/>
      <c r="L29" s="705"/>
      <c r="M29" s="706" t="s">
        <v>1064</v>
      </c>
      <c r="N29" s="707" t="s">
        <v>46</v>
      </c>
      <c r="O29" s="708">
        <v>19000</v>
      </c>
      <c r="P29" s="709" t="s">
        <v>46</v>
      </c>
      <c r="Q29" s="710"/>
      <c r="R29" s="711">
        <v>1</v>
      </c>
      <c r="S29" s="708">
        <f t="shared" si="4"/>
        <v>19000</v>
      </c>
      <c r="T29" s="467">
        <f t="shared" si="3"/>
        <v>19000</v>
      </c>
      <c r="U29" s="478"/>
      <c r="V29" s="330"/>
      <c r="W29" s="352" t="str">
        <f t="shared" si="1"/>
        <v>SBM</v>
      </c>
      <c r="X29" s="366" t="str">
        <f t="shared" si="2"/>
        <v>SBM</v>
      </c>
      <c r="Y29" s="367"/>
    </row>
    <row r="30" spans="2:26" s="133" customFormat="1" ht="26.1" customHeight="1">
      <c r="B30" s="698">
        <v>18</v>
      </c>
      <c r="C30" s="699" t="s">
        <v>328</v>
      </c>
      <c r="D30" s="700"/>
      <c r="E30" s="700" t="s">
        <v>366</v>
      </c>
      <c r="F30" s="701" t="s">
        <v>1037</v>
      </c>
      <c r="G30" s="702">
        <v>4</v>
      </c>
      <c r="H30" s="703"/>
      <c r="I30" s="703"/>
      <c r="J30" s="704"/>
      <c r="K30" s="704"/>
      <c r="L30" s="705"/>
      <c r="M30" s="706" t="s">
        <v>1064</v>
      </c>
      <c r="N30" s="707" t="s">
        <v>46</v>
      </c>
      <c r="O30" s="708">
        <v>59000</v>
      </c>
      <c r="P30" s="709" t="s">
        <v>46</v>
      </c>
      <c r="Q30" s="710"/>
      <c r="R30" s="711">
        <v>1</v>
      </c>
      <c r="S30" s="708">
        <f t="shared" si="4"/>
        <v>59000</v>
      </c>
      <c r="T30" s="467">
        <f t="shared" ref="T30:T49" si="5">IF(C30="SBM", S30, 0)</f>
        <v>59000</v>
      </c>
      <c r="U30" s="478"/>
      <c r="V30" s="330"/>
      <c r="W30" s="670"/>
      <c r="X30" s="366"/>
      <c r="Y30" s="367"/>
    </row>
    <row r="31" spans="2:26" s="133" customFormat="1" ht="26.1" customHeight="1">
      <c r="B31" s="698">
        <v>19</v>
      </c>
      <c r="C31" s="699" t="s">
        <v>328</v>
      </c>
      <c r="D31" s="700"/>
      <c r="E31" s="700" t="s">
        <v>366</v>
      </c>
      <c r="F31" s="701" t="s">
        <v>1038</v>
      </c>
      <c r="G31" s="702">
        <v>2</v>
      </c>
      <c r="H31" s="703"/>
      <c r="I31" s="703"/>
      <c r="J31" s="704"/>
      <c r="K31" s="704"/>
      <c r="L31" s="705"/>
      <c r="M31" s="706" t="s">
        <v>1064</v>
      </c>
      <c r="N31" s="707" t="s">
        <v>46</v>
      </c>
      <c r="O31" s="708">
        <v>61000</v>
      </c>
      <c r="P31" s="709" t="s">
        <v>46</v>
      </c>
      <c r="Q31" s="710"/>
      <c r="R31" s="711">
        <v>2</v>
      </c>
      <c r="S31" s="708">
        <f t="shared" si="4"/>
        <v>122000</v>
      </c>
      <c r="T31" s="467">
        <f t="shared" si="5"/>
        <v>122000</v>
      </c>
      <c r="U31" s="478"/>
      <c r="V31" s="330"/>
      <c r="W31" s="670"/>
      <c r="X31" s="366"/>
      <c r="Y31" s="367"/>
    </row>
    <row r="32" spans="2:26" s="133" customFormat="1" ht="26.1" customHeight="1">
      <c r="B32" s="698">
        <v>20</v>
      </c>
      <c r="C32" s="699" t="s">
        <v>328</v>
      </c>
      <c r="D32" s="700"/>
      <c r="E32" s="700" t="s">
        <v>366</v>
      </c>
      <c r="F32" s="701" t="s">
        <v>1039</v>
      </c>
      <c r="G32" s="702">
        <v>4</v>
      </c>
      <c r="H32" s="703"/>
      <c r="I32" s="703"/>
      <c r="J32" s="704"/>
      <c r="K32" s="704"/>
      <c r="L32" s="705"/>
      <c r="M32" s="706" t="s">
        <v>1064</v>
      </c>
      <c r="N32" s="707" t="s">
        <v>46</v>
      </c>
      <c r="O32" s="708">
        <v>23500</v>
      </c>
      <c r="P32" s="709" t="s">
        <v>46</v>
      </c>
      <c r="Q32" s="710"/>
      <c r="R32" s="711">
        <v>1</v>
      </c>
      <c r="S32" s="708">
        <f t="shared" si="4"/>
        <v>23500</v>
      </c>
      <c r="T32" s="467">
        <f t="shared" si="5"/>
        <v>23500</v>
      </c>
      <c r="U32" s="478"/>
      <c r="V32" s="330"/>
      <c r="W32" s="670"/>
      <c r="X32" s="366"/>
      <c r="Y32" s="367"/>
    </row>
    <row r="33" spans="2:25" s="133" customFormat="1" ht="26.1" customHeight="1">
      <c r="B33" s="698">
        <v>21</v>
      </c>
      <c r="C33" s="699" t="s">
        <v>328</v>
      </c>
      <c r="D33" s="700"/>
      <c r="E33" s="700" t="s">
        <v>366</v>
      </c>
      <c r="F33" s="701" t="s">
        <v>1040</v>
      </c>
      <c r="G33" s="702">
        <v>4</v>
      </c>
      <c r="H33" s="703"/>
      <c r="I33" s="703"/>
      <c r="J33" s="704"/>
      <c r="K33" s="704"/>
      <c r="L33" s="705"/>
      <c r="M33" s="706" t="s">
        <v>1064</v>
      </c>
      <c r="N33" s="707" t="s">
        <v>46</v>
      </c>
      <c r="O33" s="708">
        <v>42600</v>
      </c>
      <c r="P33" s="709" t="s">
        <v>46</v>
      </c>
      <c r="Q33" s="710"/>
      <c r="R33" s="711">
        <v>1</v>
      </c>
      <c r="S33" s="708">
        <f t="shared" si="4"/>
        <v>42600</v>
      </c>
      <c r="T33" s="467">
        <f t="shared" si="5"/>
        <v>42600</v>
      </c>
      <c r="U33" s="478"/>
      <c r="V33" s="330"/>
      <c r="W33" s="670"/>
      <c r="X33" s="366"/>
      <c r="Y33" s="367"/>
    </row>
    <row r="34" spans="2:25" s="133" customFormat="1" ht="26.1" customHeight="1">
      <c r="B34" s="698">
        <v>22</v>
      </c>
      <c r="C34" s="699" t="s">
        <v>328</v>
      </c>
      <c r="D34" s="700"/>
      <c r="E34" s="700" t="s">
        <v>366</v>
      </c>
      <c r="F34" s="701" t="s">
        <v>1041</v>
      </c>
      <c r="G34" s="702">
        <v>4</v>
      </c>
      <c r="H34" s="703"/>
      <c r="I34" s="703"/>
      <c r="J34" s="704"/>
      <c r="K34" s="704"/>
      <c r="L34" s="705"/>
      <c r="M34" s="706" t="s">
        <v>1064</v>
      </c>
      <c r="N34" s="707" t="s">
        <v>46</v>
      </c>
      <c r="O34" s="708">
        <v>19000</v>
      </c>
      <c r="P34" s="709" t="s">
        <v>46</v>
      </c>
      <c r="Q34" s="710"/>
      <c r="R34" s="711">
        <v>1</v>
      </c>
      <c r="S34" s="708">
        <f t="shared" si="4"/>
        <v>19000</v>
      </c>
      <c r="T34" s="467">
        <f t="shared" si="5"/>
        <v>19000</v>
      </c>
      <c r="U34" s="478"/>
      <c r="V34" s="330"/>
      <c r="W34" s="670"/>
      <c r="X34" s="366"/>
      <c r="Y34" s="367"/>
    </row>
    <row r="35" spans="2:25" s="133" customFormat="1" ht="26.1" customHeight="1">
      <c r="B35" s="698">
        <v>23</v>
      </c>
      <c r="C35" s="699" t="s">
        <v>328</v>
      </c>
      <c r="D35" s="700"/>
      <c r="E35" s="700" t="s">
        <v>366</v>
      </c>
      <c r="F35" s="701" t="s">
        <v>1042</v>
      </c>
      <c r="G35" s="702">
        <v>4</v>
      </c>
      <c r="H35" s="703"/>
      <c r="I35" s="703"/>
      <c r="J35" s="704"/>
      <c r="K35" s="704"/>
      <c r="L35" s="705"/>
      <c r="M35" s="706" t="s">
        <v>1064</v>
      </c>
      <c r="N35" s="707" t="s">
        <v>46</v>
      </c>
      <c r="O35" s="708">
        <v>61500</v>
      </c>
      <c r="P35" s="709" t="s">
        <v>46</v>
      </c>
      <c r="Q35" s="710"/>
      <c r="R35" s="711">
        <v>1</v>
      </c>
      <c r="S35" s="708">
        <f t="shared" si="4"/>
        <v>61500</v>
      </c>
      <c r="T35" s="467">
        <f t="shared" si="5"/>
        <v>61500</v>
      </c>
      <c r="U35" s="478"/>
      <c r="V35" s="330"/>
      <c r="W35" s="670"/>
      <c r="X35" s="366"/>
      <c r="Y35" s="367"/>
    </row>
    <row r="36" spans="2:25" s="133" customFormat="1" ht="26.1" customHeight="1">
      <c r="B36" s="698">
        <v>24</v>
      </c>
      <c r="C36" s="699" t="s">
        <v>328</v>
      </c>
      <c r="D36" s="700"/>
      <c r="E36" s="700" t="s">
        <v>366</v>
      </c>
      <c r="F36" s="701" t="s">
        <v>1043</v>
      </c>
      <c r="G36" s="702">
        <v>2</v>
      </c>
      <c r="H36" s="703"/>
      <c r="I36" s="703"/>
      <c r="J36" s="704"/>
      <c r="K36" s="704"/>
      <c r="L36" s="705"/>
      <c r="M36" s="706" t="s">
        <v>1064</v>
      </c>
      <c r="N36" s="707" t="s">
        <v>46</v>
      </c>
      <c r="O36" s="708">
        <v>61000</v>
      </c>
      <c r="P36" s="709" t="s">
        <v>46</v>
      </c>
      <c r="Q36" s="710"/>
      <c r="R36" s="711">
        <v>2</v>
      </c>
      <c r="S36" s="708">
        <f t="shared" si="4"/>
        <v>122000</v>
      </c>
      <c r="T36" s="467">
        <f t="shared" si="5"/>
        <v>122000</v>
      </c>
      <c r="U36" s="478"/>
      <c r="V36" s="330"/>
      <c r="W36" s="670"/>
      <c r="X36" s="366"/>
      <c r="Y36" s="367"/>
    </row>
    <row r="37" spans="2:25" s="133" customFormat="1" ht="26.1" customHeight="1">
      <c r="B37" s="698">
        <v>25</v>
      </c>
      <c r="C37" s="699" t="s">
        <v>328</v>
      </c>
      <c r="D37" s="700"/>
      <c r="E37" s="700" t="s">
        <v>366</v>
      </c>
      <c r="F37" s="701" t="s">
        <v>1044</v>
      </c>
      <c r="G37" s="702">
        <v>4</v>
      </c>
      <c r="H37" s="703"/>
      <c r="I37" s="703"/>
      <c r="J37" s="704"/>
      <c r="K37" s="704"/>
      <c r="L37" s="705"/>
      <c r="M37" s="706" t="s">
        <v>1064</v>
      </c>
      <c r="N37" s="707" t="s">
        <v>46</v>
      </c>
      <c r="O37" s="708">
        <v>24000</v>
      </c>
      <c r="P37" s="709" t="s">
        <v>46</v>
      </c>
      <c r="Q37" s="710"/>
      <c r="R37" s="711">
        <v>1</v>
      </c>
      <c r="S37" s="708">
        <f t="shared" si="4"/>
        <v>24000</v>
      </c>
      <c r="T37" s="467">
        <f t="shared" si="5"/>
        <v>24000</v>
      </c>
      <c r="U37" s="478"/>
      <c r="V37" s="330"/>
      <c r="W37" s="670"/>
      <c r="X37" s="366"/>
      <c r="Y37" s="367"/>
    </row>
    <row r="38" spans="2:25" s="133" customFormat="1" ht="26.1" customHeight="1">
      <c r="B38" s="698">
        <v>26</v>
      </c>
      <c r="C38" s="699" t="s">
        <v>328</v>
      </c>
      <c r="D38" s="700"/>
      <c r="E38" s="700" t="s">
        <v>366</v>
      </c>
      <c r="F38" s="701" t="s">
        <v>1045</v>
      </c>
      <c r="G38" s="702">
        <v>8</v>
      </c>
      <c r="H38" s="703"/>
      <c r="I38" s="703"/>
      <c r="J38" s="704"/>
      <c r="K38" s="704"/>
      <c r="L38" s="705"/>
      <c r="M38" s="706"/>
      <c r="N38" s="707" t="s">
        <v>46</v>
      </c>
      <c r="O38" s="708">
        <v>12900</v>
      </c>
      <c r="P38" s="709" t="s">
        <v>46</v>
      </c>
      <c r="Q38" s="710"/>
      <c r="R38" s="711">
        <v>1</v>
      </c>
      <c r="S38" s="708">
        <f t="shared" si="4"/>
        <v>12900</v>
      </c>
      <c r="T38" s="467">
        <f t="shared" si="5"/>
        <v>12900</v>
      </c>
      <c r="U38" s="478"/>
      <c r="V38" s="330"/>
      <c r="W38" s="670"/>
      <c r="X38" s="366"/>
      <c r="Y38" s="367"/>
    </row>
    <row r="39" spans="2:25" s="133" customFormat="1" ht="26.1" customHeight="1">
      <c r="B39" s="698">
        <v>27</v>
      </c>
      <c r="C39" s="699" t="s">
        <v>328</v>
      </c>
      <c r="D39" s="700"/>
      <c r="E39" s="700" t="s">
        <v>366</v>
      </c>
      <c r="F39" s="701" t="s">
        <v>1046</v>
      </c>
      <c r="G39" s="702">
        <v>4</v>
      </c>
      <c r="H39" s="703"/>
      <c r="I39" s="703"/>
      <c r="J39" s="704"/>
      <c r="K39" s="704"/>
      <c r="L39" s="705"/>
      <c r="M39" s="706"/>
      <c r="N39" s="707" t="s">
        <v>46</v>
      </c>
      <c r="O39" s="708">
        <v>28800</v>
      </c>
      <c r="P39" s="709" t="s">
        <v>46</v>
      </c>
      <c r="Q39" s="710"/>
      <c r="R39" s="711">
        <v>1</v>
      </c>
      <c r="S39" s="708">
        <f t="shared" si="4"/>
        <v>28800</v>
      </c>
      <c r="T39" s="467">
        <f t="shared" si="5"/>
        <v>28800</v>
      </c>
      <c r="U39" s="478"/>
      <c r="V39" s="330"/>
      <c r="W39" s="670"/>
      <c r="X39" s="366"/>
      <c r="Y39" s="367"/>
    </row>
    <row r="40" spans="2:25" s="133" customFormat="1" ht="26.1" customHeight="1">
      <c r="B40" s="698">
        <v>28</v>
      </c>
      <c r="C40" s="699" t="s">
        <v>328</v>
      </c>
      <c r="D40" s="700"/>
      <c r="E40" s="700" t="s">
        <v>366</v>
      </c>
      <c r="F40" s="701" t="s">
        <v>1047</v>
      </c>
      <c r="G40" s="702">
        <v>8</v>
      </c>
      <c r="H40" s="703"/>
      <c r="I40" s="703"/>
      <c r="J40" s="704"/>
      <c r="K40" s="704"/>
      <c r="L40" s="705"/>
      <c r="M40" s="706" t="s">
        <v>961</v>
      </c>
      <c r="N40" s="707" t="s">
        <v>46</v>
      </c>
      <c r="O40" s="708">
        <v>23300</v>
      </c>
      <c r="P40" s="709" t="s">
        <v>46</v>
      </c>
      <c r="Q40" s="710"/>
      <c r="R40" s="711">
        <v>1</v>
      </c>
      <c r="S40" s="708">
        <f t="shared" si="4"/>
        <v>23300</v>
      </c>
      <c r="T40" s="467">
        <f t="shared" si="5"/>
        <v>23300</v>
      </c>
      <c r="U40" s="478"/>
      <c r="V40" s="330"/>
      <c r="W40" s="670"/>
      <c r="X40" s="366"/>
      <c r="Y40" s="367"/>
    </row>
    <row r="41" spans="2:25" s="133" customFormat="1" ht="26.1" customHeight="1">
      <c r="B41" s="698">
        <v>29</v>
      </c>
      <c r="C41" s="699" t="s">
        <v>328</v>
      </c>
      <c r="D41" s="700"/>
      <c r="E41" s="700" t="s">
        <v>366</v>
      </c>
      <c r="F41" s="701" t="s">
        <v>1048</v>
      </c>
      <c r="G41" s="702">
        <v>8</v>
      </c>
      <c r="H41" s="703"/>
      <c r="I41" s="703"/>
      <c r="J41" s="704"/>
      <c r="K41" s="704"/>
      <c r="L41" s="705"/>
      <c r="M41" s="706" t="s">
        <v>961</v>
      </c>
      <c r="N41" s="707" t="s">
        <v>46</v>
      </c>
      <c r="O41" s="708">
        <v>27800</v>
      </c>
      <c r="P41" s="709" t="s">
        <v>46</v>
      </c>
      <c r="Q41" s="710"/>
      <c r="R41" s="711">
        <v>1</v>
      </c>
      <c r="S41" s="708">
        <f t="shared" si="4"/>
        <v>27800</v>
      </c>
      <c r="T41" s="467">
        <f t="shared" si="5"/>
        <v>27800</v>
      </c>
      <c r="U41" s="478"/>
      <c r="V41" s="330"/>
      <c r="W41" s="670"/>
      <c r="X41" s="366"/>
      <c r="Y41" s="367"/>
    </row>
    <row r="42" spans="2:25" s="133" customFormat="1" ht="26.1" customHeight="1">
      <c r="B42" s="698">
        <v>30</v>
      </c>
      <c r="C42" s="699" t="s">
        <v>328</v>
      </c>
      <c r="D42" s="700"/>
      <c r="E42" s="700" t="s">
        <v>366</v>
      </c>
      <c r="F42" s="701" t="s">
        <v>1049</v>
      </c>
      <c r="G42" s="702"/>
      <c r="H42" s="703"/>
      <c r="I42" s="703"/>
      <c r="J42" s="704"/>
      <c r="K42" s="704"/>
      <c r="L42" s="705"/>
      <c r="M42" s="706" t="s">
        <v>962</v>
      </c>
      <c r="N42" s="707" t="s">
        <v>46</v>
      </c>
      <c r="O42" s="708">
        <v>7500</v>
      </c>
      <c r="P42" s="709" t="s">
        <v>46</v>
      </c>
      <c r="Q42" s="710"/>
      <c r="R42" s="711">
        <v>1</v>
      </c>
      <c r="S42" s="708">
        <f t="shared" si="4"/>
        <v>7500</v>
      </c>
      <c r="T42" s="467">
        <f t="shared" si="5"/>
        <v>7500</v>
      </c>
      <c r="U42" s="478"/>
      <c r="V42" s="330"/>
      <c r="W42" s="670"/>
      <c r="X42" s="366"/>
      <c r="Y42" s="367"/>
    </row>
    <row r="43" spans="2:25" s="133" customFormat="1" ht="26.1" customHeight="1">
      <c r="B43" s="698">
        <v>31</v>
      </c>
      <c r="C43" s="699" t="s">
        <v>328</v>
      </c>
      <c r="D43" s="700"/>
      <c r="E43" s="700" t="s">
        <v>366</v>
      </c>
      <c r="F43" s="701" t="s">
        <v>1050</v>
      </c>
      <c r="G43" s="702"/>
      <c r="H43" s="703"/>
      <c r="I43" s="703"/>
      <c r="J43" s="704"/>
      <c r="K43" s="704"/>
      <c r="L43" s="705"/>
      <c r="M43" s="706" t="s">
        <v>962</v>
      </c>
      <c r="N43" s="707" t="s">
        <v>46</v>
      </c>
      <c r="O43" s="708">
        <v>7500</v>
      </c>
      <c r="P43" s="709" t="s">
        <v>46</v>
      </c>
      <c r="Q43" s="710"/>
      <c r="R43" s="711">
        <v>1</v>
      </c>
      <c r="S43" s="708">
        <f t="shared" si="4"/>
        <v>7500</v>
      </c>
      <c r="T43" s="467">
        <f t="shared" si="5"/>
        <v>7500</v>
      </c>
      <c r="U43" s="478"/>
      <c r="V43" s="330"/>
      <c r="W43" s="670"/>
      <c r="X43" s="366"/>
      <c r="Y43" s="367"/>
    </row>
    <row r="44" spans="2:25" s="133" customFormat="1" ht="26.1" customHeight="1" thickBot="1">
      <c r="B44" s="698">
        <v>32</v>
      </c>
      <c r="C44" s="699" t="s">
        <v>328</v>
      </c>
      <c r="D44" s="700"/>
      <c r="E44" s="700" t="s">
        <v>366</v>
      </c>
      <c r="F44" s="701" t="s">
        <v>1051</v>
      </c>
      <c r="G44" s="702"/>
      <c r="H44" s="703"/>
      <c r="I44" s="703"/>
      <c r="J44" s="704"/>
      <c r="K44" s="704"/>
      <c r="L44" s="705"/>
      <c r="M44" s="706" t="s">
        <v>962</v>
      </c>
      <c r="N44" s="707" t="s">
        <v>46</v>
      </c>
      <c r="O44" s="708">
        <v>7500</v>
      </c>
      <c r="P44" s="709" t="s">
        <v>46</v>
      </c>
      <c r="Q44" s="710"/>
      <c r="R44" s="711">
        <v>1</v>
      </c>
      <c r="S44" s="708">
        <f t="shared" si="4"/>
        <v>7500</v>
      </c>
      <c r="T44" s="467">
        <f t="shared" si="5"/>
        <v>7500</v>
      </c>
      <c r="U44" s="478"/>
      <c r="V44" s="330"/>
      <c r="W44" s="353" t="str">
        <f>$C44</f>
        <v>SBM</v>
      </c>
      <c r="X44" s="366" t="str">
        <f t="shared" si="2"/>
        <v>SBM</v>
      </c>
      <c r="Y44" s="365"/>
    </row>
    <row r="45" spans="2:25" s="133" customFormat="1" ht="26.1" customHeight="1" thickBot="1">
      <c r="B45" s="698">
        <v>33</v>
      </c>
      <c r="C45" s="699" t="s">
        <v>328</v>
      </c>
      <c r="D45" s="700"/>
      <c r="E45" s="700" t="s">
        <v>366</v>
      </c>
      <c r="F45" s="701" t="s">
        <v>1052</v>
      </c>
      <c r="G45" s="702">
        <v>4</v>
      </c>
      <c r="H45" s="703"/>
      <c r="I45" s="703"/>
      <c r="J45" s="704"/>
      <c r="K45" s="704"/>
      <c r="L45" s="705"/>
      <c r="M45" s="706" t="s">
        <v>88</v>
      </c>
      <c r="N45" s="707" t="s">
        <v>46</v>
      </c>
      <c r="O45" s="708">
        <v>67500</v>
      </c>
      <c r="P45" s="709" t="s">
        <v>46</v>
      </c>
      <c r="Q45" s="710"/>
      <c r="R45" s="711">
        <v>1</v>
      </c>
      <c r="S45" s="708">
        <f t="shared" si="4"/>
        <v>67500</v>
      </c>
      <c r="T45" s="467">
        <f t="shared" si="5"/>
        <v>67500</v>
      </c>
      <c r="U45" s="478"/>
      <c r="V45" s="330"/>
      <c r="W45" s="353"/>
      <c r="X45" s="366"/>
      <c r="Y45" s="365"/>
    </row>
    <row r="46" spans="2:25" s="133" customFormat="1" ht="26.1" customHeight="1" thickBot="1">
      <c r="B46" s="698">
        <v>34</v>
      </c>
      <c r="C46" s="699" t="s">
        <v>328</v>
      </c>
      <c r="D46" s="700"/>
      <c r="E46" s="700" t="s">
        <v>366</v>
      </c>
      <c r="F46" s="701" t="s">
        <v>1052</v>
      </c>
      <c r="G46" s="702">
        <v>4</v>
      </c>
      <c r="H46" s="703"/>
      <c r="I46" s="703"/>
      <c r="J46" s="704"/>
      <c r="K46" s="704"/>
      <c r="L46" s="705"/>
      <c r="M46" s="706" t="s">
        <v>88</v>
      </c>
      <c r="N46" s="707" t="s">
        <v>46</v>
      </c>
      <c r="O46" s="708">
        <v>40000</v>
      </c>
      <c r="P46" s="709" t="s">
        <v>46</v>
      </c>
      <c r="Q46" s="710"/>
      <c r="R46" s="711">
        <v>1</v>
      </c>
      <c r="S46" s="708">
        <f t="shared" si="4"/>
        <v>40000</v>
      </c>
      <c r="T46" s="467">
        <f t="shared" si="5"/>
        <v>40000</v>
      </c>
      <c r="U46" s="478"/>
      <c r="V46" s="330"/>
      <c r="W46" s="353"/>
      <c r="X46" s="366"/>
      <c r="Y46" s="365"/>
    </row>
    <row r="47" spans="2:25" s="133" customFormat="1" ht="26.1" customHeight="1" thickBot="1">
      <c r="B47" s="698">
        <v>35</v>
      </c>
      <c r="C47" s="699" t="s">
        <v>328</v>
      </c>
      <c r="D47" s="700"/>
      <c r="E47" s="700" t="s">
        <v>366</v>
      </c>
      <c r="F47" s="701" t="s">
        <v>1053</v>
      </c>
      <c r="G47" s="702">
        <v>4</v>
      </c>
      <c r="H47" s="703"/>
      <c r="I47" s="703"/>
      <c r="J47" s="704"/>
      <c r="K47" s="704"/>
      <c r="L47" s="705"/>
      <c r="M47" s="706" t="s">
        <v>88</v>
      </c>
      <c r="N47" s="707" t="s">
        <v>46</v>
      </c>
      <c r="O47" s="708">
        <v>67500</v>
      </c>
      <c r="P47" s="709" t="s">
        <v>46</v>
      </c>
      <c r="Q47" s="710"/>
      <c r="R47" s="711">
        <v>1</v>
      </c>
      <c r="S47" s="708">
        <f t="shared" si="4"/>
        <v>67500</v>
      </c>
      <c r="T47" s="467">
        <f t="shared" si="5"/>
        <v>67500</v>
      </c>
      <c r="U47" s="478"/>
      <c r="V47" s="330"/>
      <c r="W47" s="353"/>
      <c r="X47" s="366"/>
      <c r="Y47" s="365"/>
    </row>
    <row r="48" spans="2:25" s="133" customFormat="1" ht="26.1" customHeight="1" thickBot="1">
      <c r="B48" s="698">
        <v>36</v>
      </c>
      <c r="C48" s="699" t="s">
        <v>328</v>
      </c>
      <c r="D48" s="700"/>
      <c r="E48" s="700" t="s">
        <v>366</v>
      </c>
      <c r="F48" s="701" t="s">
        <v>1053</v>
      </c>
      <c r="G48" s="702">
        <v>4</v>
      </c>
      <c r="H48" s="703"/>
      <c r="I48" s="703"/>
      <c r="J48" s="704"/>
      <c r="K48" s="704"/>
      <c r="L48" s="705"/>
      <c r="M48" s="706" t="s">
        <v>88</v>
      </c>
      <c r="N48" s="707" t="s">
        <v>46</v>
      </c>
      <c r="O48" s="708">
        <v>40000</v>
      </c>
      <c r="P48" s="709" t="s">
        <v>46</v>
      </c>
      <c r="Q48" s="710"/>
      <c r="R48" s="711">
        <v>1</v>
      </c>
      <c r="S48" s="708">
        <f t="shared" si="4"/>
        <v>40000</v>
      </c>
      <c r="T48" s="467">
        <f t="shared" si="5"/>
        <v>40000</v>
      </c>
      <c r="U48" s="478"/>
      <c r="V48" s="330"/>
      <c r="W48" s="353"/>
      <c r="X48" s="366"/>
      <c r="Y48" s="365"/>
    </row>
    <row r="49" spans="2:25" s="133" customFormat="1" ht="26.1" customHeight="1" thickBot="1">
      <c r="B49" s="712">
        <v>37</v>
      </c>
      <c r="C49" s="713" t="s">
        <v>328</v>
      </c>
      <c r="D49" s="714"/>
      <c r="E49" s="714" t="s">
        <v>366</v>
      </c>
      <c r="F49" s="715" t="s">
        <v>1054</v>
      </c>
      <c r="G49" s="716">
        <v>4</v>
      </c>
      <c r="H49" s="717"/>
      <c r="I49" s="717"/>
      <c r="J49" s="718"/>
      <c r="K49" s="718"/>
      <c r="L49" s="705"/>
      <c r="M49" s="719" t="s">
        <v>88</v>
      </c>
      <c r="N49" s="720" t="s">
        <v>46</v>
      </c>
      <c r="O49" s="721">
        <v>40000</v>
      </c>
      <c r="P49" s="722" t="s">
        <v>46</v>
      </c>
      <c r="Q49" s="723"/>
      <c r="R49" s="724">
        <v>1</v>
      </c>
      <c r="S49" s="708">
        <f t="shared" si="4"/>
        <v>40000</v>
      </c>
      <c r="T49" s="468">
        <f t="shared" si="5"/>
        <v>40000</v>
      </c>
      <c r="U49" s="479"/>
      <c r="V49" s="330"/>
      <c r="W49" s="353"/>
      <c r="X49" s="366"/>
      <c r="Y49" s="365"/>
    </row>
    <row r="50" spans="2:25" s="134" customFormat="1" ht="12" customHeight="1" thickBot="1">
      <c r="B50" s="135"/>
      <c r="D50" s="138"/>
      <c r="E50" s="138"/>
      <c r="F50" s="137"/>
      <c r="G50" s="138"/>
      <c r="H50" s="138"/>
      <c r="I50" s="138"/>
      <c r="J50" s="138"/>
      <c r="K50" s="138"/>
      <c r="L50" s="138"/>
      <c r="M50" s="137"/>
      <c r="N50" s="138"/>
      <c r="O50" s="695"/>
      <c r="P50" s="138"/>
      <c r="Q50" s="138"/>
      <c r="R50" s="140"/>
      <c r="S50" s="695"/>
      <c r="T50" s="137"/>
      <c r="U50" s="140"/>
      <c r="V50" s="330"/>
      <c r="W50" s="138"/>
      <c r="Y50" s="156"/>
    </row>
    <row r="51" spans="2:25" ht="24.75" customHeight="1">
      <c r="B51" s="141" t="s">
        <v>60</v>
      </c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81"/>
      <c r="S51" s="286"/>
      <c r="T51" s="287" t="s">
        <v>328</v>
      </c>
      <c r="U51" s="285" t="s">
        <v>681</v>
      </c>
    </row>
    <row r="52" spans="2:25" ht="17.100000000000001" customHeight="1">
      <c r="B52" s="148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3"/>
      <c r="S52" s="153" t="str">
        <f>Zusammenfassung!$C$26</f>
        <v>EUR</v>
      </c>
      <c r="T52" s="463">
        <f ca="1">SUMIF(INDIRECT("$P12:$P"&amp;EndZTools),$S52,INDIRECT("T12:T"&amp;EndZTools))</f>
        <v>1952300</v>
      </c>
      <c r="U52" s="464">
        <f ca="1">SUMIF(INDIRECT("$P12:$P"&amp;EndZTools),$S52,INDIRECT("U12:U"&amp;EndZTools))</f>
        <v>0</v>
      </c>
    </row>
    <row r="53" spans="2:25" ht="17.100000000000001" customHeight="1">
      <c r="B53" s="148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58">
        <f>Zusammenfassung!$C$27</f>
        <v>0</v>
      </c>
      <c r="T53" s="539">
        <f ca="1">SUMIF(INDIRECT("$P12:$P"&amp;EndZTools),$S53,INDIRECT("T12:T"&amp;EndZTools))</f>
        <v>0</v>
      </c>
      <c r="U53" s="540">
        <f ca="1">SUMIF(INDIRECT("$P12:$P"&amp;EndZTools),$S53,INDIRECT("U12:U"&amp;EndZTools))</f>
        <v>0</v>
      </c>
    </row>
    <row r="54" spans="2:25" ht="17.100000000000001" customHeight="1" thickBot="1">
      <c r="B54" s="159" t="s">
        <v>414</v>
      </c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64">
        <f>Zusammenfassung!$C$28</f>
        <v>0</v>
      </c>
      <c r="T54" s="541">
        <f ca="1">SUMIF(INDIRECT("$P12:$P"&amp;EndZTools),$S54,INDIRECT("T12:T"&amp;EndZTools))</f>
        <v>0</v>
      </c>
      <c r="U54" s="542">
        <f ca="1">SUMIF(INDIRECT("$P12:$P"&amp;EndZTools),$S54,INDIRECT("U12:U"&amp;EndZTools))</f>
        <v>0</v>
      </c>
    </row>
    <row r="55" spans="2:25" ht="7.5" customHeight="1"/>
  </sheetData>
  <sheetProtection insertRows="0" deleteRows="0"/>
  <mergeCells count="13">
    <mergeCell ref="B4:D4"/>
    <mergeCell ref="R5:U5"/>
    <mergeCell ref="R6:U6"/>
    <mergeCell ref="R7:U7"/>
    <mergeCell ref="R8:U8"/>
    <mergeCell ref="E5:F5"/>
    <mergeCell ref="E6:F6"/>
    <mergeCell ref="E7:F7"/>
    <mergeCell ref="E8:F8"/>
    <mergeCell ref="J5:N5"/>
    <mergeCell ref="J6:N6"/>
    <mergeCell ref="J7:N7"/>
    <mergeCell ref="J8:N8"/>
  </mergeCells>
  <conditionalFormatting sqref="T53:U53">
    <cfRule type="expression" dxfId="31" priority="15" stopIfTrue="1">
      <formula>$S$53=0</formula>
    </cfRule>
  </conditionalFormatting>
  <conditionalFormatting sqref="T54:U54">
    <cfRule type="expression" dxfId="30" priority="14" stopIfTrue="1">
      <formula>$S$54=0</formula>
    </cfRule>
  </conditionalFormatting>
  <conditionalFormatting sqref="U12:U49">
    <cfRule type="expression" dxfId="29" priority="13" stopIfTrue="1">
      <formula>$C12="SBM"</formula>
    </cfRule>
  </conditionalFormatting>
  <conditionalFormatting sqref="T12:T49">
    <cfRule type="expression" dxfId="28" priority="12" stopIfTrue="1">
      <formula>OR($C12="SEKOF", $C12="Folgewerkzeug", $C12="Werkzeuginstandhaltung")</formula>
    </cfRule>
  </conditionalFormatting>
  <conditionalFormatting sqref="E12:E49">
    <cfRule type="expression" dxfId="27" priority="2" stopIfTrue="1">
      <formula>AND(OR($C12="SEKOF",$C12="Folgewerkzeug",$C12="SBM"),$E12="allgemein")=TRUE</formula>
    </cfRule>
    <cfRule type="expression" dxfId="26" priority="3" stopIfTrue="1">
      <formula>OR(AND($W12="Werkzeuginstandhaltung",OR(X12="SBM",X12="SEKOF")),AND(W12="Folgewerkzeug",X12="SEKOF"),AND(W12="SEKOF",X12="SBM"),AND(W12="SBM",X12="SEKOF"))=TRUE</formula>
    </cfRule>
    <cfRule type="expression" dxfId="25" priority="5" stopIfTrue="1">
      <formula>OR(AND($C12="",$E12&lt;&gt;""),AND($C12&lt;&gt;"",$E12=""))</formula>
    </cfRule>
  </conditionalFormatting>
  <dataValidations count="7">
    <dataValidation type="list" allowBlank="1" showInputMessage="1" showErrorMessage="1" sqref="IH50:IS50 HP12:HQ49">
      <formula1>BAUTEILKENNUNG</formula1>
    </dataValidation>
    <dataValidation type="list" allowBlank="1" showInputMessage="1" showErrorMessage="1" sqref="E12:E49">
      <formula1>INDIRECT($C12)</formula1>
    </dataValidation>
    <dataValidation type="list" allowBlank="1" showInputMessage="1" showErrorMessage="1" sqref="P12:P49">
      <formula1>listAngebotsWährungen</formula1>
    </dataValidation>
    <dataValidation type="list" allowBlank="1" showInputMessage="1" showErrorMessage="1" sqref="D12:D49">
      <formula1>listVorhanden</formula1>
    </dataValidation>
    <dataValidation type="list" allowBlank="1" showInputMessage="1" showErrorMessage="1" sqref="C12:C49">
      <formula1>listVerrechnungsformen</formula1>
    </dataValidation>
    <dataValidation allowBlank="1" showInputMessage="1" showErrorMessage="1" errorTitle="ungültige Verrechnungsform" error="TEST_x000a_" sqref="U13:V13 U14:U49 Z13"/>
    <dataValidation type="list" allowBlank="1" showInputMessage="1" showErrorMessage="1" sqref="N12:N49">
      <formula1>listZulässigeBeschaffungswährungen</formula1>
    </dataValidation>
  </dataValidations>
  <hyperlinks>
    <hyperlink ref="T2" r:id="rId1"/>
  </hyperlinks>
  <pageMargins left="0.39370078740157483" right="0.39370078740157483" top="0.39370078740157483" bottom="0.39370078740157483" header="0.31496062992125984" footer="0.31496062992125984"/>
  <pageSetup paperSize="9" scale="40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">
    <tabColor theme="6" tint="-0.499984740745262"/>
    <pageSetUpPr fitToPage="1"/>
  </sheetPr>
  <dimension ref="A1:U34"/>
  <sheetViews>
    <sheetView showZeros="0" topLeftCell="A2" zoomScale="85" zoomScaleNormal="85" workbookViewId="0">
      <selection activeCell="C15" sqref="C15"/>
    </sheetView>
  </sheetViews>
  <sheetFormatPr baseColWidth="10" defaultColWidth="11.42578125" defaultRowHeight="14.25"/>
  <cols>
    <col min="1" max="1" width="1.42578125" style="330" customWidth="1"/>
    <col min="2" max="2" width="5.7109375" style="330" customWidth="1"/>
    <col min="3" max="3" width="33.140625" style="330" customWidth="1"/>
    <col min="4" max="6" width="8.5703125" style="330" customWidth="1"/>
    <col min="7" max="7" width="14.42578125" style="330" customWidth="1"/>
    <col min="8" max="8" width="8.28515625" style="330" customWidth="1"/>
    <col min="9" max="9" width="21.42578125" style="330" customWidth="1"/>
    <col min="10" max="12" width="8.28515625" style="330" customWidth="1"/>
    <col min="13" max="13" width="15.7109375" style="330" customWidth="1"/>
    <col min="14" max="14" width="5.7109375" style="330" customWidth="1"/>
    <col min="15" max="15" width="13.28515625" style="330" customWidth="1"/>
    <col min="16" max="16" width="5.7109375" style="330" customWidth="1"/>
    <col min="17" max="18" width="8.28515625" style="330" customWidth="1"/>
    <col min="19" max="20" width="13.28515625" style="330" customWidth="1"/>
    <col min="21" max="21" width="15.28515625" style="330" bestFit="1" customWidth="1"/>
    <col min="22" max="22" width="2.7109375" style="330" customWidth="1"/>
    <col min="23" max="24" width="11.42578125" style="330" customWidth="1"/>
    <col min="25" max="25" width="1.42578125" style="330" customWidth="1"/>
    <col min="26" max="26" width="18.140625" style="330" bestFit="1" customWidth="1"/>
    <col min="27" max="16384" width="11.42578125" style="330"/>
  </cols>
  <sheetData>
    <row r="1" spans="1:21" ht="15" thickBot="1">
      <c r="A1" s="311"/>
      <c r="B1" s="311"/>
      <c r="C1" s="311">
        <v>8</v>
      </c>
      <c r="D1" s="311">
        <v>5</v>
      </c>
      <c r="E1" s="311">
        <v>22</v>
      </c>
      <c r="F1" s="311"/>
      <c r="G1" s="311">
        <v>7.5</v>
      </c>
      <c r="H1" s="311">
        <v>7.5</v>
      </c>
      <c r="I1" s="311">
        <v>7.5</v>
      </c>
      <c r="J1" s="311">
        <v>7.5</v>
      </c>
      <c r="K1" s="311"/>
      <c r="L1" s="311">
        <v>7.5</v>
      </c>
      <c r="M1" s="311">
        <v>15</v>
      </c>
      <c r="N1" s="311">
        <v>5</v>
      </c>
      <c r="O1" s="311">
        <v>12.5</v>
      </c>
      <c r="P1" s="311">
        <v>5</v>
      </c>
      <c r="Q1" s="312">
        <v>7.5</v>
      </c>
      <c r="R1" s="312">
        <v>7.5</v>
      </c>
      <c r="S1" s="312">
        <v>12.5</v>
      </c>
      <c r="T1" s="312">
        <v>12.5</v>
      </c>
      <c r="U1" s="311">
        <v>10</v>
      </c>
    </row>
    <row r="2" spans="1:21" ht="26.25">
      <c r="A2" s="69"/>
      <c r="B2" s="61" t="s">
        <v>1</v>
      </c>
      <c r="C2" s="61"/>
      <c r="D2" s="64"/>
      <c r="E2" s="64"/>
      <c r="F2" s="64"/>
      <c r="G2" s="61" t="s">
        <v>34</v>
      </c>
      <c r="H2" s="64"/>
      <c r="I2" s="70"/>
      <c r="J2" s="62"/>
      <c r="K2" s="62"/>
      <c r="L2" s="62"/>
      <c r="M2" s="62"/>
      <c r="N2" s="62"/>
      <c r="O2" s="62"/>
      <c r="P2" s="63" t="s">
        <v>47</v>
      </c>
      <c r="Q2" s="63"/>
      <c r="R2" s="62"/>
      <c r="S2" s="70"/>
      <c r="T2" s="165" t="s">
        <v>48</v>
      </c>
      <c r="U2" s="77"/>
    </row>
    <row r="3" spans="1:21" ht="18">
      <c r="A3" s="69"/>
      <c r="B3" s="78" t="s">
        <v>503</v>
      </c>
      <c r="C3" s="78"/>
      <c r="D3" s="79"/>
      <c r="E3" s="79"/>
      <c r="F3" s="79"/>
      <c r="G3" s="81" t="s">
        <v>738</v>
      </c>
      <c r="H3" s="79"/>
      <c r="I3" s="79"/>
      <c r="J3" s="82"/>
      <c r="K3" s="82"/>
      <c r="L3" s="82"/>
      <c r="M3" s="82"/>
      <c r="N3" s="82"/>
      <c r="O3" s="82"/>
      <c r="P3" s="83" t="s">
        <v>947</v>
      </c>
      <c r="Q3" s="76"/>
      <c r="R3" s="82"/>
      <c r="S3" s="82"/>
      <c r="T3" s="82"/>
      <c r="U3" s="84"/>
    </row>
    <row r="4" spans="1:21" ht="15" thickBot="1">
      <c r="A4" s="69"/>
      <c r="B4" s="805" t="str">
        <f>Zusammenfassung!B4</f>
        <v>QAF Version 8.3.02.02 © BMW AG</v>
      </c>
      <c r="C4" s="815"/>
      <c r="D4" s="815"/>
      <c r="E4" s="368"/>
      <c r="F4" s="368"/>
      <c r="G4" s="86"/>
      <c r="H4" s="368"/>
      <c r="I4" s="166"/>
      <c r="J4" s="87"/>
      <c r="K4" s="87"/>
      <c r="L4" s="87"/>
      <c r="M4" s="87"/>
      <c r="N4" s="87"/>
      <c r="O4" s="87"/>
      <c r="P4" s="166"/>
      <c r="Q4" s="87"/>
      <c r="R4" s="87"/>
      <c r="S4" s="87"/>
      <c r="T4" s="87"/>
      <c r="U4" s="88"/>
    </row>
    <row r="5" spans="1:21" ht="15" customHeight="1">
      <c r="A5" s="69"/>
      <c r="B5" s="369" t="s">
        <v>55</v>
      </c>
      <c r="C5" s="369"/>
      <c r="D5" s="804" t="str">
        <f>Zusammenfassung!$C5</f>
        <v>Valeo</v>
      </c>
      <c r="E5" s="804"/>
      <c r="F5" s="817"/>
      <c r="G5" s="369" t="s">
        <v>282</v>
      </c>
      <c r="H5" s="370"/>
      <c r="I5" s="370"/>
      <c r="J5" s="804" t="str">
        <f>Zusammenfassung!$I5</f>
        <v>Valeo</v>
      </c>
      <c r="K5" s="795"/>
      <c r="L5" s="795"/>
      <c r="M5" s="795"/>
      <c r="N5" s="795"/>
      <c r="O5" s="167" t="s">
        <v>6</v>
      </c>
      <c r="P5" s="167"/>
      <c r="Q5" s="168"/>
      <c r="R5" s="794" t="str">
        <f>Zusammenfassung!$M5</f>
        <v xml:space="preserve">SZL </v>
      </c>
      <c r="S5" s="795"/>
      <c r="T5" s="795"/>
      <c r="U5" s="797"/>
    </row>
    <row r="6" spans="1:21" ht="15" customHeight="1">
      <c r="A6" s="69"/>
      <c r="B6" s="169" t="s">
        <v>7</v>
      </c>
      <c r="C6" s="169"/>
      <c r="D6" s="807" t="str">
        <f>HYPERLINK(CONCATENATE("mailto:",Zusammenfassung!C6),Zusammenfassung!C6)</f>
        <v>ulrich.wiedl@valeo.com</v>
      </c>
      <c r="E6" s="807"/>
      <c r="F6" s="862"/>
      <c r="G6" s="371" t="s">
        <v>8</v>
      </c>
      <c r="H6" s="170"/>
      <c r="I6" s="170"/>
      <c r="J6" s="798">
        <f>Zusammenfassung!$I6</f>
        <v>16129510</v>
      </c>
      <c r="K6" s="799"/>
      <c r="L6" s="799"/>
      <c r="M6" s="799"/>
      <c r="N6" s="799"/>
      <c r="O6" s="170" t="s">
        <v>9</v>
      </c>
      <c r="P6" s="170"/>
      <c r="Q6" s="171"/>
      <c r="R6" s="798">
        <f>Zusammenfassung!$M6</f>
        <v>0</v>
      </c>
      <c r="S6" s="799"/>
      <c r="T6" s="799"/>
      <c r="U6" s="800"/>
    </row>
    <row r="7" spans="1:21" ht="15" customHeight="1">
      <c r="A7" s="69"/>
      <c r="B7" s="169" t="s">
        <v>10</v>
      </c>
      <c r="C7" s="169"/>
      <c r="D7" s="798" t="str">
        <f>Zusammenfassung!$C7</f>
        <v>07142 916 2143</v>
      </c>
      <c r="E7" s="798"/>
      <c r="F7" s="813"/>
      <c r="G7" s="371" t="s">
        <v>11</v>
      </c>
      <c r="H7" s="170"/>
      <c r="I7" s="170"/>
      <c r="J7" s="798" t="str">
        <f>Zusammenfassung!$I7</f>
        <v>35up</v>
      </c>
      <c r="K7" s="799"/>
      <c r="L7" s="799"/>
      <c r="M7" s="799"/>
      <c r="N7" s="799"/>
      <c r="O7" s="170" t="s">
        <v>12</v>
      </c>
      <c r="P7" s="170"/>
      <c r="Q7" s="171"/>
      <c r="R7" s="798" t="str">
        <f>Zusammenfassung!$M7</f>
        <v>Zum Angebot vom 11.05.2016</v>
      </c>
      <c r="S7" s="799"/>
      <c r="T7" s="799"/>
      <c r="U7" s="800"/>
    </row>
    <row r="8" spans="1:21" ht="15.75" customHeight="1" thickBot="1">
      <c r="A8" s="69"/>
      <c r="B8" s="172" t="s">
        <v>13</v>
      </c>
      <c r="C8" s="172"/>
      <c r="D8" s="810">
        <f>Zusammenfassung!$C8</f>
        <v>42513</v>
      </c>
      <c r="E8" s="810"/>
      <c r="F8" s="814"/>
      <c r="G8" s="174" t="s">
        <v>14</v>
      </c>
      <c r="H8" s="173"/>
      <c r="I8" s="173"/>
      <c r="J8" s="801">
        <f>Zusammenfassung!$I8</f>
        <v>0</v>
      </c>
      <c r="K8" s="802"/>
      <c r="L8" s="802"/>
      <c r="M8" s="802"/>
      <c r="N8" s="802"/>
      <c r="O8" s="173" t="s">
        <v>15</v>
      </c>
      <c r="P8" s="173"/>
      <c r="Q8" s="175"/>
      <c r="R8" s="801" t="str">
        <f>Zusammenfassung!$M8</f>
        <v xml:space="preserve">SZL 4-Band mit AIC mit FLA mit Heckwischen </v>
      </c>
      <c r="S8" s="802"/>
      <c r="T8" s="802"/>
      <c r="U8" s="803"/>
    </row>
    <row r="9" spans="1:21" ht="9.75" customHeight="1" thickBot="1"/>
    <row r="10" spans="1:21" ht="15" thickBot="1">
      <c r="B10" s="295" t="s">
        <v>739</v>
      </c>
      <c r="C10" s="313"/>
      <c r="D10" s="313"/>
      <c r="E10" s="313"/>
      <c r="F10" s="291"/>
      <c r="G10" s="292"/>
      <c r="H10" s="857" t="s">
        <v>740</v>
      </c>
      <c r="I10" s="858"/>
      <c r="J10" s="858"/>
      <c r="K10" s="859"/>
      <c r="L10" s="293" t="s">
        <v>741</v>
      </c>
      <c r="M10" s="480"/>
      <c r="N10" s="296" t="s">
        <v>742</v>
      </c>
      <c r="O10" s="860"/>
      <c r="P10" s="861"/>
      <c r="Q10" s="854"/>
      <c r="R10" s="855"/>
      <c r="S10" s="855"/>
      <c r="T10" s="855"/>
      <c r="U10" s="856"/>
    </row>
    <row r="11" spans="1:21" ht="171.75" customHeight="1" thickBot="1">
      <c r="B11" s="290" t="s">
        <v>743</v>
      </c>
      <c r="C11" s="315" t="s">
        <v>859</v>
      </c>
      <c r="D11" s="315" t="s">
        <v>858</v>
      </c>
      <c r="E11" s="315" t="s">
        <v>319</v>
      </c>
      <c r="F11" s="315" t="s">
        <v>857</v>
      </c>
      <c r="G11" s="294" t="s">
        <v>856</v>
      </c>
      <c r="H11" s="315" t="s">
        <v>855</v>
      </c>
      <c r="I11" s="315" t="s">
        <v>854</v>
      </c>
      <c r="J11" s="315" t="s">
        <v>853</v>
      </c>
      <c r="K11" s="315" t="s">
        <v>852</v>
      </c>
      <c r="L11" s="315" t="s">
        <v>851</v>
      </c>
      <c r="M11" s="839" t="s">
        <v>850</v>
      </c>
      <c r="N11" s="840"/>
      <c r="O11" s="840"/>
      <c r="P11" s="840"/>
      <c r="Q11" s="840"/>
      <c r="R11" s="841"/>
      <c r="S11" s="839" t="s">
        <v>415</v>
      </c>
      <c r="T11" s="840"/>
      <c r="U11" s="841"/>
    </row>
    <row r="12" spans="1:21" ht="21.75" hidden="1" customHeight="1">
      <c r="B12" s="317"/>
      <c r="C12" s="318"/>
      <c r="D12" s="318"/>
      <c r="E12" s="318"/>
      <c r="F12" s="318"/>
      <c r="G12" s="319"/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</row>
    <row r="13" spans="1:21" ht="15.75" hidden="1" thickBot="1">
      <c r="C13" s="530" t="s">
        <v>863</v>
      </c>
      <c r="D13" s="531"/>
      <c r="E13"/>
      <c r="F13"/>
      <c r="G13"/>
      <c r="H13"/>
      <c r="I13"/>
      <c r="J13"/>
    </row>
    <row r="14" spans="1:21" ht="15.75" hidden="1" thickBot="1">
      <c r="C14" s="530" t="s">
        <v>859</v>
      </c>
      <c r="D14" s="531" t="s">
        <v>744</v>
      </c>
      <c r="E14"/>
      <c r="F14"/>
      <c r="G14"/>
      <c r="H14"/>
      <c r="I14"/>
      <c r="J14"/>
    </row>
    <row r="15" spans="1:21">
      <c r="B15" s="322">
        <v>1</v>
      </c>
      <c r="C15" s="628"/>
      <c r="D15" s="588"/>
      <c r="E15" s="484" t="str">
        <f>IF(OR(ISBLANK(C15),C15="(Leer)"), "", VLOOKUP(C15,(list_Rohstoffschlüssel),2,FALSE))</f>
        <v/>
      </c>
      <c r="F15" s="492"/>
      <c r="G15" s="481">
        <f t="shared" ref="G15:G20" si="0">D15*F15</f>
        <v>0</v>
      </c>
      <c r="H15" s="495"/>
      <c r="I15" s="495"/>
      <c r="J15" s="504"/>
      <c r="K15" s="505"/>
      <c r="L15" s="505"/>
      <c r="M15" s="842" t="str">
        <f t="shared" ref="M15:M21" si="1">IF(OR(ISBLANK(C15),C15="(Leer)"), "", VLOOKUP(C15,(list_Rohstoffschlüssel),3,FALSE))</f>
        <v/>
      </c>
      <c r="N15" s="843"/>
      <c r="O15" s="843"/>
      <c r="P15" s="843"/>
      <c r="Q15" s="843"/>
      <c r="R15" s="844"/>
      <c r="S15" s="845"/>
      <c r="T15" s="846"/>
      <c r="U15" s="847"/>
    </row>
    <row r="16" spans="1:21" ht="15">
      <c r="B16" s="587">
        <v>2</v>
      </c>
      <c r="C16"/>
      <c r="D16"/>
      <c r="E16" s="485" t="str">
        <f t="shared" ref="E16:E21" si="2">IF(OR(ISBLANK(C16),C16="(Leer)"), "", VLOOKUP(C16,(list_Rohstoffschlüssel),2,FALSE))</f>
        <v/>
      </c>
      <c r="F16" s="493"/>
      <c r="G16" s="482">
        <f t="shared" si="0"/>
        <v>0</v>
      </c>
      <c r="H16" s="497"/>
      <c r="I16" s="497"/>
      <c r="J16" s="506"/>
      <c r="K16" s="507"/>
      <c r="L16" s="507"/>
      <c r="M16" s="851" t="str">
        <f t="shared" si="1"/>
        <v/>
      </c>
      <c r="N16" s="852"/>
      <c r="O16" s="852"/>
      <c r="P16" s="852"/>
      <c r="Q16" s="852"/>
      <c r="R16" s="853"/>
      <c r="S16" s="848"/>
      <c r="T16" s="849"/>
      <c r="U16" s="850"/>
    </row>
    <row r="17" spans="2:21" ht="15">
      <c r="B17" s="323">
        <v>3</v>
      </c>
      <c r="C17" s="19"/>
      <c r="D17" s="19"/>
      <c r="E17" s="485" t="str">
        <f t="shared" si="2"/>
        <v/>
      </c>
      <c r="F17" s="493"/>
      <c r="G17" s="482">
        <f t="shared" si="0"/>
        <v>0</v>
      </c>
      <c r="H17" s="497"/>
      <c r="I17" s="497"/>
      <c r="J17" s="506"/>
      <c r="K17" s="507"/>
      <c r="L17" s="507"/>
      <c r="M17" s="851" t="str">
        <f t="shared" si="1"/>
        <v/>
      </c>
      <c r="N17" s="852"/>
      <c r="O17" s="852"/>
      <c r="P17" s="852"/>
      <c r="Q17" s="852"/>
      <c r="R17" s="853"/>
      <c r="S17" s="848"/>
      <c r="T17" s="849"/>
      <c r="U17" s="850"/>
    </row>
    <row r="18" spans="2:21" ht="15">
      <c r="B18" s="323">
        <v>4</v>
      </c>
      <c r="C18" s="19"/>
      <c r="D18" s="19"/>
      <c r="E18" s="485" t="str">
        <f t="shared" si="2"/>
        <v/>
      </c>
      <c r="F18" s="493"/>
      <c r="G18" s="482">
        <f t="shared" si="0"/>
        <v>0</v>
      </c>
      <c r="H18" s="497"/>
      <c r="I18" s="497"/>
      <c r="J18" s="506"/>
      <c r="K18" s="507"/>
      <c r="L18" s="507"/>
      <c r="M18" s="851" t="str">
        <f t="shared" si="1"/>
        <v/>
      </c>
      <c r="N18" s="852"/>
      <c r="O18" s="852"/>
      <c r="P18" s="852"/>
      <c r="Q18" s="852"/>
      <c r="R18" s="853"/>
      <c r="S18" s="848"/>
      <c r="T18" s="849"/>
      <c r="U18" s="850"/>
    </row>
    <row r="19" spans="2:21" ht="15">
      <c r="B19" s="323">
        <v>5</v>
      </c>
      <c r="C19" s="19"/>
      <c r="D19" s="19"/>
      <c r="E19" s="485" t="str">
        <f t="shared" si="2"/>
        <v/>
      </c>
      <c r="F19" s="493"/>
      <c r="G19" s="482">
        <f t="shared" si="0"/>
        <v>0</v>
      </c>
      <c r="H19" s="497"/>
      <c r="I19" s="497"/>
      <c r="J19" s="506"/>
      <c r="K19" s="507"/>
      <c r="L19" s="507"/>
      <c r="M19" s="851" t="str">
        <f t="shared" si="1"/>
        <v/>
      </c>
      <c r="N19" s="852"/>
      <c r="O19" s="852"/>
      <c r="P19" s="852"/>
      <c r="Q19" s="852"/>
      <c r="R19" s="853"/>
      <c r="S19" s="848"/>
      <c r="T19" s="849"/>
      <c r="U19" s="850"/>
    </row>
    <row r="20" spans="2:21" ht="15">
      <c r="B20" s="323">
        <v>6</v>
      </c>
      <c r="C20" s="19"/>
      <c r="D20" s="19"/>
      <c r="E20" s="485" t="str">
        <f t="shared" si="2"/>
        <v/>
      </c>
      <c r="F20" s="493"/>
      <c r="G20" s="482">
        <f t="shared" si="0"/>
        <v>0</v>
      </c>
      <c r="H20" s="497"/>
      <c r="I20" s="497"/>
      <c r="J20" s="506"/>
      <c r="K20" s="507"/>
      <c r="L20" s="507"/>
      <c r="M20" s="851" t="str">
        <f t="shared" si="1"/>
        <v/>
      </c>
      <c r="N20" s="852"/>
      <c r="O20" s="852"/>
      <c r="P20" s="852"/>
      <c r="Q20" s="852"/>
      <c r="R20" s="853"/>
      <c r="S20" s="848"/>
      <c r="T20" s="849"/>
      <c r="U20" s="850"/>
    </row>
    <row r="21" spans="2:21" ht="15.75" thickBot="1">
      <c r="B21" s="316">
        <v>7</v>
      </c>
      <c r="C21" s="585"/>
      <c r="D21" s="585"/>
      <c r="E21" s="510" t="str">
        <f t="shared" si="2"/>
        <v/>
      </c>
      <c r="F21" s="494"/>
      <c r="G21" s="483"/>
      <c r="H21" s="499"/>
      <c r="I21" s="499"/>
      <c r="J21" s="508"/>
      <c r="K21" s="509"/>
      <c r="L21" s="509"/>
      <c r="M21" s="836" t="str">
        <f t="shared" si="1"/>
        <v/>
      </c>
      <c r="N21" s="837"/>
      <c r="O21" s="837"/>
      <c r="P21" s="837"/>
      <c r="Q21" s="837"/>
      <c r="R21" s="838"/>
      <c r="S21" s="830"/>
      <c r="T21" s="831"/>
      <c r="U21" s="832"/>
    </row>
    <row r="22" spans="2:21" ht="16.5" thickBot="1">
      <c r="B22" s="833" t="s">
        <v>845</v>
      </c>
      <c r="C22" s="834"/>
      <c r="D22" s="834"/>
      <c r="E22" s="834"/>
      <c r="F22" s="834"/>
      <c r="G22" s="834"/>
      <c r="H22" s="834"/>
      <c r="I22" s="834"/>
      <c r="J22" s="834"/>
      <c r="K22" s="834"/>
      <c r="L22" s="834"/>
      <c r="M22" s="834"/>
      <c r="N22" s="834"/>
      <c r="O22" s="834"/>
      <c r="P22" s="834"/>
      <c r="Q22" s="834"/>
      <c r="R22" s="834"/>
      <c r="S22" s="834"/>
      <c r="T22" s="834"/>
      <c r="U22" s="835"/>
    </row>
    <row r="23" spans="2:21" ht="15" thickBot="1"/>
    <row r="24" spans="2:21" ht="15" thickBot="1">
      <c r="B24" s="820" t="s">
        <v>774</v>
      </c>
      <c r="C24" s="821"/>
      <c r="D24" s="821"/>
      <c r="E24" s="821"/>
      <c r="F24" s="821"/>
      <c r="G24" s="821"/>
      <c r="H24" s="821"/>
      <c r="I24" s="821"/>
      <c r="J24" s="821"/>
      <c r="K24" s="821"/>
      <c r="L24" s="821"/>
      <c r="M24" s="821"/>
      <c r="N24" s="821"/>
      <c r="O24" s="821"/>
      <c r="P24" s="821"/>
      <c r="Q24" s="821"/>
      <c r="R24" s="821"/>
      <c r="S24" s="821"/>
      <c r="T24" s="821"/>
      <c r="U24" s="822"/>
    </row>
    <row r="25" spans="2:21">
      <c r="B25" s="325">
        <v>1</v>
      </c>
      <c r="C25" s="495"/>
      <c r="D25" s="496"/>
      <c r="E25" s="489" t="str">
        <f t="shared" ref="E25:E31" si="3">IF(ISBLANK(C25), "", VLOOKUP(C25,(list_Rohstoffschlüssel),2,FALSE))</f>
        <v/>
      </c>
      <c r="F25" s="492"/>
      <c r="G25" s="486">
        <f t="shared" ref="G25:G31" si="4">D25*F25</f>
        <v>0</v>
      </c>
      <c r="H25" s="495"/>
      <c r="I25" s="495"/>
      <c r="J25" s="492"/>
      <c r="K25" s="501"/>
      <c r="L25" s="501"/>
      <c r="M25" s="823" t="str">
        <f t="shared" ref="M25:M31" si="5">IF(OR(ISBLANK(C25),C25="(Leer)"), "", VLOOKUP(C25,(list_Rohstoffschlüssel),3,FALSE))</f>
        <v/>
      </c>
      <c r="N25" s="824"/>
      <c r="O25" s="824"/>
      <c r="P25" s="824"/>
      <c r="Q25" s="824"/>
      <c r="R25" s="824"/>
      <c r="S25" s="824"/>
      <c r="T25" s="824"/>
      <c r="U25" s="825"/>
    </row>
    <row r="26" spans="2:21">
      <c r="B26" s="326">
        <v>2</v>
      </c>
      <c r="C26" s="497"/>
      <c r="D26" s="498"/>
      <c r="E26" s="490" t="str">
        <f t="shared" si="3"/>
        <v/>
      </c>
      <c r="F26" s="493"/>
      <c r="G26" s="487">
        <f t="shared" si="4"/>
        <v>0</v>
      </c>
      <c r="H26" s="497"/>
      <c r="I26" s="497"/>
      <c r="J26" s="493"/>
      <c r="K26" s="502"/>
      <c r="L26" s="502"/>
      <c r="M26" s="826" t="str">
        <f t="shared" si="5"/>
        <v/>
      </c>
      <c r="N26" s="826"/>
      <c r="O26" s="826"/>
      <c r="P26" s="826"/>
      <c r="Q26" s="826"/>
      <c r="R26" s="826"/>
      <c r="S26" s="826"/>
      <c r="T26" s="826"/>
      <c r="U26" s="827"/>
    </row>
    <row r="27" spans="2:21">
      <c r="B27" s="326">
        <v>3</v>
      </c>
      <c r="C27" s="497"/>
      <c r="D27" s="498"/>
      <c r="E27" s="490" t="str">
        <f t="shared" si="3"/>
        <v/>
      </c>
      <c r="F27" s="493"/>
      <c r="G27" s="487">
        <f t="shared" si="4"/>
        <v>0</v>
      </c>
      <c r="H27" s="497"/>
      <c r="I27" s="497"/>
      <c r="J27" s="493"/>
      <c r="K27" s="502"/>
      <c r="L27" s="502"/>
      <c r="M27" s="826" t="str">
        <f t="shared" si="5"/>
        <v/>
      </c>
      <c r="N27" s="826"/>
      <c r="O27" s="826"/>
      <c r="P27" s="826"/>
      <c r="Q27" s="826"/>
      <c r="R27" s="826"/>
      <c r="S27" s="826"/>
      <c r="T27" s="826"/>
      <c r="U27" s="827"/>
    </row>
    <row r="28" spans="2:21">
      <c r="B28" s="326">
        <v>4</v>
      </c>
      <c r="C28" s="497"/>
      <c r="D28" s="498"/>
      <c r="E28" s="490" t="str">
        <f t="shared" si="3"/>
        <v/>
      </c>
      <c r="F28" s="493"/>
      <c r="G28" s="487">
        <f t="shared" si="4"/>
        <v>0</v>
      </c>
      <c r="H28" s="497"/>
      <c r="I28" s="497"/>
      <c r="J28" s="493"/>
      <c r="K28" s="502"/>
      <c r="L28" s="502"/>
      <c r="M28" s="826" t="str">
        <f t="shared" si="5"/>
        <v/>
      </c>
      <c r="N28" s="826"/>
      <c r="O28" s="826"/>
      <c r="P28" s="826"/>
      <c r="Q28" s="826"/>
      <c r="R28" s="826"/>
      <c r="S28" s="826"/>
      <c r="T28" s="826"/>
      <c r="U28" s="827"/>
    </row>
    <row r="29" spans="2:21">
      <c r="B29" s="326">
        <v>5</v>
      </c>
      <c r="C29" s="497"/>
      <c r="D29" s="498"/>
      <c r="E29" s="490" t="str">
        <f t="shared" si="3"/>
        <v/>
      </c>
      <c r="F29" s="493"/>
      <c r="G29" s="487">
        <f t="shared" si="4"/>
        <v>0</v>
      </c>
      <c r="H29" s="497"/>
      <c r="I29" s="497"/>
      <c r="J29" s="493"/>
      <c r="K29" s="502"/>
      <c r="L29" s="502"/>
      <c r="M29" s="826" t="str">
        <f t="shared" si="5"/>
        <v/>
      </c>
      <c r="N29" s="826"/>
      <c r="O29" s="826"/>
      <c r="P29" s="826"/>
      <c r="Q29" s="826"/>
      <c r="R29" s="826"/>
      <c r="S29" s="826"/>
      <c r="T29" s="826"/>
      <c r="U29" s="827"/>
    </row>
    <row r="30" spans="2:21">
      <c r="B30" s="326">
        <v>6</v>
      </c>
      <c r="C30" s="497"/>
      <c r="D30" s="498"/>
      <c r="E30" s="490" t="str">
        <f t="shared" si="3"/>
        <v/>
      </c>
      <c r="F30" s="493"/>
      <c r="G30" s="487">
        <f t="shared" si="4"/>
        <v>0</v>
      </c>
      <c r="H30" s="497"/>
      <c r="I30" s="497"/>
      <c r="J30" s="493"/>
      <c r="K30" s="502"/>
      <c r="L30" s="502"/>
      <c r="M30" s="826" t="str">
        <f t="shared" si="5"/>
        <v/>
      </c>
      <c r="N30" s="826"/>
      <c r="O30" s="826"/>
      <c r="P30" s="826"/>
      <c r="Q30" s="826"/>
      <c r="R30" s="826"/>
      <c r="S30" s="826"/>
      <c r="T30" s="826"/>
      <c r="U30" s="827"/>
    </row>
    <row r="31" spans="2:21" ht="15" thickBot="1">
      <c r="B31" s="324">
        <v>7</v>
      </c>
      <c r="C31" s="499"/>
      <c r="D31" s="500"/>
      <c r="E31" s="491" t="str">
        <f t="shared" si="3"/>
        <v/>
      </c>
      <c r="F31" s="494"/>
      <c r="G31" s="488">
        <f t="shared" si="4"/>
        <v>0</v>
      </c>
      <c r="H31" s="499"/>
      <c r="I31" s="499"/>
      <c r="J31" s="494"/>
      <c r="K31" s="503"/>
      <c r="L31" s="503"/>
      <c r="M31" s="828" t="str">
        <f t="shared" si="5"/>
        <v/>
      </c>
      <c r="N31" s="828"/>
      <c r="O31" s="828"/>
      <c r="P31" s="828"/>
      <c r="Q31" s="828"/>
      <c r="R31" s="828"/>
      <c r="S31" s="828"/>
      <c r="T31" s="828"/>
      <c r="U31" s="829"/>
    </row>
    <row r="32" spans="2:21" ht="15" thickBot="1"/>
    <row r="33" spans="2:21">
      <c r="B33" s="331"/>
      <c r="C33" s="332"/>
      <c r="D33" s="332"/>
      <c r="E33" s="332"/>
      <c r="F33" s="332"/>
      <c r="G33" s="332"/>
      <c r="H33" s="332"/>
      <c r="I33" s="332"/>
      <c r="J33" s="332"/>
      <c r="K33" s="332"/>
      <c r="L33" s="332"/>
      <c r="M33" s="332"/>
      <c r="N33" s="332"/>
      <c r="O33" s="332"/>
      <c r="P33" s="332"/>
      <c r="Q33" s="332"/>
      <c r="R33" s="332"/>
      <c r="S33" s="332"/>
      <c r="T33" s="332"/>
      <c r="U33" s="333"/>
    </row>
    <row r="34" spans="2:21" ht="15" thickBot="1">
      <c r="B34" s="818" t="s">
        <v>414</v>
      </c>
      <c r="C34" s="819"/>
      <c r="D34" s="819"/>
      <c r="E34" s="819"/>
      <c r="F34" s="819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4"/>
      <c r="T34" s="334"/>
      <c r="U34" s="335"/>
    </row>
  </sheetData>
  <mergeCells count="42">
    <mergeCell ref="M17:R17"/>
    <mergeCell ref="M18:R18"/>
    <mergeCell ref="M19:R19"/>
    <mergeCell ref="M20:R20"/>
    <mergeCell ref="S16:U16"/>
    <mergeCell ref="S17:U17"/>
    <mergeCell ref="S18:U18"/>
    <mergeCell ref="S19:U19"/>
    <mergeCell ref="B4:D4"/>
    <mergeCell ref="J5:N5"/>
    <mergeCell ref="R5:U5"/>
    <mergeCell ref="J6:N6"/>
    <mergeCell ref="R6:U6"/>
    <mergeCell ref="D5:F5"/>
    <mergeCell ref="D6:F6"/>
    <mergeCell ref="J8:N8"/>
    <mergeCell ref="R8:U8"/>
    <mergeCell ref="Q10:U10"/>
    <mergeCell ref="H10:K10"/>
    <mergeCell ref="O10:P10"/>
    <mergeCell ref="D7:F7"/>
    <mergeCell ref="D8:F8"/>
    <mergeCell ref="M30:U30"/>
    <mergeCell ref="S21:U21"/>
    <mergeCell ref="B22:U22"/>
    <mergeCell ref="M21:R21"/>
    <mergeCell ref="M28:U28"/>
    <mergeCell ref="M11:R11"/>
    <mergeCell ref="S11:U11"/>
    <mergeCell ref="M15:R15"/>
    <mergeCell ref="S15:U15"/>
    <mergeCell ref="M29:U29"/>
    <mergeCell ref="S20:U20"/>
    <mergeCell ref="M16:R16"/>
    <mergeCell ref="J7:N7"/>
    <mergeCell ref="R7:U7"/>
    <mergeCell ref="B34:F34"/>
    <mergeCell ref="B24:U24"/>
    <mergeCell ref="M25:U25"/>
    <mergeCell ref="M26:U26"/>
    <mergeCell ref="M27:U27"/>
    <mergeCell ref="M31:U31"/>
  </mergeCells>
  <conditionalFormatting sqref="K15:L21 J16:J21">
    <cfRule type="expression" dxfId="24" priority="30" stopIfTrue="1">
      <formula>OR($E15="LZ")</formula>
    </cfRule>
  </conditionalFormatting>
  <conditionalFormatting sqref="J19:L19">
    <cfRule type="expression" dxfId="23" priority="34" stopIfTrue="1">
      <formula>OR($E19="LZ")</formula>
    </cfRule>
  </conditionalFormatting>
  <conditionalFormatting sqref="J16:L16">
    <cfRule type="expression" dxfId="22" priority="36" stopIfTrue="1">
      <formula>OR($E36="LZ")</formula>
    </cfRule>
  </conditionalFormatting>
  <conditionalFormatting sqref="J17:L17">
    <cfRule type="expression" dxfId="21" priority="37" stopIfTrue="1">
      <formula>OR($E39="LZ")</formula>
    </cfRule>
  </conditionalFormatting>
  <conditionalFormatting sqref="F15:L21">
    <cfRule type="expression" dxfId="20" priority="10" stopIfTrue="1">
      <formula>OR($E15="LZ")</formula>
    </cfRule>
  </conditionalFormatting>
  <conditionalFormatting sqref="F17:G17">
    <cfRule type="expression" dxfId="19" priority="9" stopIfTrue="1">
      <formula>OR($E17="LZ")</formula>
    </cfRule>
  </conditionalFormatting>
  <conditionalFormatting sqref="F19:L19">
    <cfRule type="expression" dxfId="18" priority="8" stopIfTrue="1">
      <formula>OR($E19="LZ")</formula>
    </cfRule>
  </conditionalFormatting>
  <conditionalFormatting sqref="H16:L16">
    <cfRule type="expression" dxfId="17" priority="6" stopIfTrue="1">
      <formula>OR($E36="LZ")</formula>
    </cfRule>
  </conditionalFormatting>
  <conditionalFormatting sqref="H17:L17">
    <cfRule type="expression" dxfId="16" priority="5" stopIfTrue="1">
      <formula>OR($E39="LZ")</formula>
    </cfRule>
  </conditionalFormatting>
  <conditionalFormatting sqref="F25:F31">
    <cfRule type="expression" dxfId="15" priority="3" stopIfTrue="1">
      <formula>OR($E25="LZ")</formula>
    </cfRule>
  </conditionalFormatting>
  <conditionalFormatting sqref="F25:F31">
    <cfRule type="expression" dxfId="14" priority="2" stopIfTrue="1">
      <formula>OR($E25="LZ")</formula>
    </cfRule>
  </conditionalFormatting>
  <conditionalFormatting sqref="F21:L21">
    <cfRule type="expression" dxfId="13" priority="1" stopIfTrue="1">
      <formula>OR($E21="LZ")</formula>
    </cfRule>
  </conditionalFormatting>
  <conditionalFormatting sqref="H15:L15">
    <cfRule type="expression" dxfId="12" priority="41" stopIfTrue="1">
      <formula>OR(#REF!="LZ")</formula>
    </cfRule>
  </conditionalFormatting>
  <conditionalFormatting sqref="H20:L20">
    <cfRule type="expression" dxfId="11" priority="42" stopIfTrue="1">
      <formula>OR(#REF!="LZ")</formula>
    </cfRule>
  </conditionalFormatting>
  <dataValidations count="2">
    <dataValidation type="list" allowBlank="1" showInputMessage="1" showErrorMessage="1" sqref="H25:H31 H15:H21">
      <formula1>Abwicklungsmodelle</formula1>
    </dataValidation>
    <dataValidation type="list" allowBlank="1" showInputMessage="1" showErrorMessage="1" sqref="C25:C31">
      <formula1>Ergänzungsschlüssel</formula1>
    </dataValidation>
  </dataValidations>
  <hyperlinks>
    <hyperlink ref="T2" r:id="rId2"/>
  </hyperlinks>
  <pageMargins left="0.70866141732283472" right="0.70866141732283472" top="0.78740157480314965" bottom="0.78740157480314965" header="0.31496062992125984" footer="0.31496062992125984"/>
  <pageSetup paperSize="9" scale="55" orientation="landscape"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05Pra">
    <pageSetUpPr fitToPage="1"/>
  </sheetPr>
  <dimension ref="B1:AH127"/>
  <sheetViews>
    <sheetView topLeftCell="T1" zoomScale="120" zoomScaleNormal="120" workbookViewId="0">
      <pane ySplit="6" topLeftCell="A7" activePane="bottomLeft" state="frozen"/>
      <selection activeCell="S44" sqref="S44"/>
      <selection pane="bottomLeft" activeCell="W9" sqref="W9"/>
    </sheetView>
  </sheetViews>
  <sheetFormatPr baseColWidth="10" defaultColWidth="11.42578125" defaultRowHeight="15"/>
  <cols>
    <col min="1" max="1" width="2.7109375" style="48" customWidth="1"/>
    <col min="2" max="2" width="11.7109375" style="48" customWidth="1"/>
    <col min="3" max="3" width="40.7109375" style="48" customWidth="1"/>
    <col min="4" max="4" width="10.42578125" style="48" customWidth="1"/>
    <col min="5" max="5" width="35.28515625" style="48" customWidth="1"/>
    <col min="6" max="6" width="29.28515625" style="48" customWidth="1"/>
    <col min="7" max="7" width="4.28515625" style="48" customWidth="1"/>
    <col min="8" max="8" width="5.5703125" style="48" bestFit="1" customWidth="1"/>
    <col min="9" max="9" width="37.42578125" style="48" customWidth="1"/>
    <col min="10" max="10" width="4.28515625" style="48" customWidth="1"/>
    <col min="11" max="11" width="29.5703125" style="48" customWidth="1"/>
    <col min="12" max="12" width="18.140625" style="48" customWidth="1"/>
    <col min="13" max="13" width="14.7109375" style="48" customWidth="1"/>
    <col min="14" max="14" width="4.5703125" style="48" customWidth="1"/>
    <col min="15" max="15" width="48.42578125" style="48" customWidth="1"/>
    <col min="16" max="16" width="9.5703125" style="48" customWidth="1"/>
    <col min="17" max="17" width="17.5703125" style="48" customWidth="1"/>
    <col min="18" max="18" width="4" style="48" customWidth="1"/>
    <col min="19" max="19" width="86.7109375" style="48" customWidth="1"/>
    <col min="20" max="20" width="17.7109375" style="48" bestFit="1" customWidth="1"/>
    <col min="21" max="21" width="17.5703125" style="48" customWidth="1"/>
    <col min="22" max="22" width="4.85546875" style="48" customWidth="1"/>
    <col min="23" max="23" width="25.42578125" style="48" customWidth="1"/>
    <col min="24" max="24" width="5" style="48" customWidth="1"/>
    <col min="25" max="25" width="6.28515625" style="48" customWidth="1"/>
    <col min="26" max="26" width="4.140625" style="48" customWidth="1"/>
    <col min="27" max="27" width="26.140625" style="48" bestFit="1" customWidth="1"/>
    <col min="28" max="28" width="11.42578125" style="48"/>
    <col min="29" max="29" width="13.42578125" style="48" bestFit="1" customWidth="1"/>
    <col min="30" max="31" width="11.42578125" style="48"/>
    <col min="32" max="32" width="48" style="283" bestFit="1" customWidth="1"/>
    <col min="33" max="33" width="11.42578125" style="48"/>
    <col min="34" max="34" width="85.5703125" style="48" bestFit="1" customWidth="1"/>
    <col min="35" max="35" width="18.42578125" style="48" customWidth="1"/>
    <col min="36" max="16384" width="11.42578125" style="48"/>
  </cols>
  <sheetData>
    <row r="1" spans="2:34" ht="9.75" customHeight="1" thickBot="1"/>
    <row r="2" spans="2:34" ht="26.25" customHeight="1">
      <c r="B2" s="9" t="s">
        <v>1</v>
      </c>
      <c r="C2" s="12"/>
      <c r="D2" s="1"/>
      <c r="E2" s="1"/>
      <c r="F2" s="12" t="s">
        <v>2</v>
      </c>
      <c r="G2" s="1"/>
      <c r="H2" s="1"/>
      <c r="I2" s="1"/>
      <c r="J2" s="1"/>
      <c r="K2" s="2"/>
    </row>
    <row r="3" spans="2:34" ht="18">
      <c r="B3" s="10" t="s">
        <v>3</v>
      </c>
      <c r="C3" s="13"/>
      <c r="D3" s="7"/>
      <c r="E3" s="7"/>
      <c r="F3" s="15" t="s">
        <v>61</v>
      </c>
      <c r="G3" s="3"/>
      <c r="H3" s="3"/>
      <c r="I3" s="3"/>
      <c r="J3" s="3"/>
      <c r="K3" s="4"/>
    </row>
    <row r="4" spans="2:34" ht="15.75" thickBot="1">
      <c r="B4" s="11" t="s">
        <v>395</v>
      </c>
      <c r="C4" s="14"/>
      <c r="D4" s="20"/>
      <c r="E4" s="20"/>
      <c r="F4" s="5"/>
      <c r="G4" s="5"/>
      <c r="H4" s="5"/>
      <c r="I4" s="5"/>
      <c r="J4" s="5"/>
      <c r="K4" s="6"/>
      <c r="O4" s="37">
        <v>41925</v>
      </c>
      <c r="S4" s="37">
        <v>41925</v>
      </c>
    </row>
    <row r="6" spans="2:34" ht="33.75" customHeight="1">
      <c r="B6" s="297" t="s">
        <v>62</v>
      </c>
      <c r="C6" s="298"/>
      <c r="D6" s="8"/>
      <c r="E6" s="27" t="s">
        <v>63</v>
      </c>
      <c r="F6" s="28"/>
      <c r="G6" s="29"/>
      <c r="H6" s="863" t="s">
        <v>468</v>
      </c>
      <c r="I6" s="864"/>
      <c r="J6" s="29"/>
      <c r="K6" s="27" t="s">
        <v>281</v>
      </c>
      <c r="L6" s="30" t="s">
        <v>290</v>
      </c>
      <c r="M6" s="31" t="s">
        <v>228</v>
      </c>
      <c r="O6" s="34" t="s">
        <v>405</v>
      </c>
      <c r="P6" s="42"/>
      <c r="Q6" s="35" t="s">
        <v>313</v>
      </c>
      <c r="S6" s="34" t="s">
        <v>327</v>
      </c>
      <c r="T6" s="42" t="s">
        <v>422</v>
      </c>
      <c r="U6" s="35" t="s">
        <v>313</v>
      </c>
      <c r="W6" s="38" t="s">
        <v>406</v>
      </c>
      <c r="Y6" s="38" t="s">
        <v>407</v>
      </c>
      <c r="AA6" s="41" t="s">
        <v>419</v>
      </c>
      <c r="AC6" s="41" t="s">
        <v>465</v>
      </c>
      <c r="AE6" s="49" t="s">
        <v>601</v>
      </c>
      <c r="AF6" s="58"/>
      <c r="AH6" s="56" t="s">
        <v>647</v>
      </c>
    </row>
    <row r="7" spans="2:34" ht="6" customHeight="1" thickBot="1">
      <c r="B7" s="299"/>
      <c r="C7" s="300"/>
      <c r="E7" s="25"/>
      <c r="F7" s="25"/>
      <c r="K7" s="25"/>
      <c r="L7" s="25"/>
      <c r="M7" s="25"/>
    </row>
    <row r="8" spans="2:34">
      <c r="B8" s="301" t="s">
        <v>504</v>
      </c>
      <c r="C8" s="302" t="s">
        <v>553</v>
      </c>
      <c r="E8" s="45" t="s">
        <v>46</v>
      </c>
      <c r="F8" s="46" t="s">
        <v>86</v>
      </c>
      <c r="H8" s="45" t="s">
        <v>46</v>
      </c>
      <c r="I8" s="46" t="s">
        <v>86</v>
      </c>
      <c r="K8" s="23" t="s">
        <v>124</v>
      </c>
      <c r="L8" s="19" t="s">
        <v>125</v>
      </c>
      <c r="M8" s="24" t="s">
        <v>226</v>
      </c>
      <c r="O8" s="596" t="s">
        <v>423</v>
      </c>
      <c r="P8" s="597" t="s">
        <v>328</v>
      </c>
      <c r="Q8" s="33"/>
      <c r="S8" s="604" t="s">
        <v>352</v>
      </c>
      <c r="T8" s="605" t="s">
        <v>329</v>
      </c>
      <c r="U8" s="33"/>
      <c r="W8" s="39" t="s">
        <v>337</v>
      </c>
      <c r="Y8" s="32" t="s">
        <v>378</v>
      </c>
      <c r="AA8" s="39" t="s">
        <v>328</v>
      </c>
      <c r="AC8" s="39" t="s">
        <v>466</v>
      </c>
      <c r="AE8" s="50">
        <v>40765</v>
      </c>
      <c r="AF8" s="284" t="s">
        <v>602</v>
      </c>
      <c r="AH8" s="57" t="s">
        <v>646</v>
      </c>
    </row>
    <row r="9" spans="2:34">
      <c r="B9" s="303" t="s">
        <v>505</v>
      </c>
      <c r="C9" s="304" t="s">
        <v>554</v>
      </c>
      <c r="E9" s="54" t="s">
        <v>67</v>
      </c>
      <c r="F9" s="53" t="s">
        <v>66</v>
      </c>
      <c r="H9" s="54" t="s">
        <v>67</v>
      </c>
      <c r="I9" s="53" t="s">
        <v>66</v>
      </c>
      <c r="K9" s="23" t="s">
        <v>90</v>
      </c>
      <c r="L9" s="19" t="s">
        <v>91</v>
      </c>
      <c r="M9" s="24" t="s">
        <v>227</v>
      </c>
      <c r="O9" s="598" t="s">
        <v>424</v>
      </c>
      <c r="P9" s="599" t="s">
        <v>328</v>
      </c>
      <c r="Q9" s="24"/>
      <c r="S9" s="606" t="s">
        <v>353</v>
      </c>
      <c r="T9" s="607" t="s">
        <v>329</v>
      </c>
      <c r="U9" s="24"/>
      <c r="W9" s="644" t="s">
        <v>949</v>
      </c>
      <c r="Y9" s="22" t="s">
        <v>379</v>
      </c>
      <c r="AA9" s="21" t="s">
        <v>329</v>
      </c>
      <c r="AC9" s="21" t="s">
        <v>456</v>
      </c>
      <c r="AE9" s="51">
        <v>40765</v>
      </c>
      <c r="AF9" s="67" t="s">
        <v>603</v>
      </c>
      <c r="AH9" s="19"/>
    </row>
    <row r="10" spans="2:34">
      <c r="B10" s="303" t="s">
        <v>506</v>
      </c>
      <c r="C10" s="304" t="s">
        <v>555</v>
      </c>
      <c r="E10" s="54" t="s">
        <v>69</v>
      </c>
      <c r="F10" s="53" t="s">
        <v>70</v>
      </c>
      <c r="H10" s="54" t="s">
        <v>69</v>
      </c>
      <c r="I10" s="53" t="s">
        <v>70</v>
      </c>
      <c r="K10" s="23" t="s">
        <v>184</v>
      </c>
      <c r="L10" s="19" t="s">
        <v>185</v>
      </c>
      <c r="M10" s="24" t="s">
        <v>229</v>
      </c>
      <c r="O10" s="598" t="s">
        <v>294</v>
      </c>
      <c r="P10" s="599" t="s">
        <v>328</v>
      </c>
      <c r="Q10" s="24"/>
      <c r="S10" s="608" t="s">
        <v>437</v>
      </c>
      <c r="T10" s="607" t="s">
        <v>329</v>
      </c>
      <c r="U10" s="24"/>
      <c r="W10" s="21" t="s">
        <v>368</v>
      </c>
      <c r="AA10" s="21" t="s">
        <v>330</v>
      </c>
      <c r="AC10" s="22" t="s">
        <v>455</v>
      </c>
      <c r="AE10" s="51">
        <v>40765</v>
      </c>
      <c r="AF10" s="67" t="s">
        <v>604</v>
      </c>
      <c r="AH10" s="19"/>
    </row>
    <row r="11" spans="2:34">
      <c r="B11" s="303" t="s">
        <v>507</v>
      </c>
      <c r="C11" s="304" t="s">
        <v>556</v>
      </c>
      <c r="E11" s="54" t="s">
        <v>80</v>
      </c>
      <c r="F11" s="53" t="s">
        <v>81</v>
      </c>
      <c r="H11" s="54" t="s">
        <v>80</v>
      </c>
      <c r="I11" s="53" t="s">
        <v>81</v>
      </c>
      <c r="K11" s="23" t="s">
        <v>92</v>
      </c>
      <c r="L11" s="19" t="s">
        <v>93</v>
      </c>
      <c r="M11" s="24" t="s">
        <v>85</v>
      </c>
      <c r="O11" s="598" t="s">
        <v>425</v>
      </c>
      <c r="P11" s="599" t="s">
        <v>328</v>
      </c>
      <c r="Q11" s="24"/>
      <c r="S11" s="606" t="s">
        <v>471</v>
      </c>
      <c r="T11" s="607" t="s">
        <v>329</v>
      </c>
      <c r="U11" s="24"/>
      <c r="W11" s="21" t="s">
        <v>369</v>
      </c>
      <c r="AA11" s="22" t="s">
        <v>647</v>
      </c>
      <c r="AE11" s="51">
        <v>40765</v>
      </c>
      <c r="AF11" s="67" t="s">
        <v>605</v>
      </c>
      <c r="AH11" s="19"/>
    </row>
    <row r="12" spans="2:34">
      <c r="B12" s="303" t="s">
        <v>508</v>
      </c>
      <c r="C12" s="304" t="s">
        <v>557</v>
      </c>
      <c r="E12" s="54" t="s">
        <v>229</v>
      </c>
      <c r="F12" s="53" t="s">
        <v>493</v>
      </c>
      <c r="H12" s="54" t="s">
        <v>227</v>
      </c>
      <c r="I12" s="53" t="s">
        <v>606</v>
      </c>
      <c r="K12" s="23" t="s">
        <v>96</v>
      </c>
      <c r="L12" s="19" t="s">
        <v>97</v>
      </c>
      <c r="M12" s="24" t="s">
        <v>230</v>
      </c>
      <c r="O12" s="598" t="s">
        <v>296</v>
      </c>
      <c r="P12" s="599" t="s">
        <v>328</v>
      </c>
      <c r="Q12" s="24"/>
      <c r="S12" s="606" t="s">
        <v>878</v>
      </c>
      <c r="T12" s="607" t="s">
        <v>329</v>
      </c>
      <c r="U12" s="24"/>
      <c r="W12" s="40" t="s">
        <v>458</v>
      </c>
      <c r="AE12" s="51">
        <v>40766</v>
      </c>
      <c r="AF12" s="67" t="s">
        <v>631</v>
      </c>
      <c r="AH12" s="19"/>
    </row>
    <row r="13" spans="2:34">
      <c r="B13" s="303" t="s">
        <v>509</v>
      </c>
      <c r="C13" s="304" t="s">
        <v>558</v>
      </c>
      <c r="E13" s="54" t="s">
        <v>85</v>
      </c>
      <c r="F13" s="53" t="s">
        <v>481</v>
      </c>
      <c r="H13" s="54" t="s">
        <v>607</v>
      </c>
      <c r="I13" s="53" t="s">
        <v>608</v>
      </c>
      <c r="K13" s="23" t="s">
        <v>94</v>
      </c>
      <c r="L13" s="19" t="s">
        <v>95</v>
      </c>
      <c r="M13" s="24" t="s">
        <v>46</v>
      </c>
      <c r="O13" s="598" t="s">
        <v>426</v>
      </c>
      <c r="P13" s="599" t="s">
        <v>328</v>
      </c>
      <c r="Q13" s="24"/>
      <c r="S13" s="606" t="s">
        <v>438</v>
      </c>
      <c r="T13" s="607" t="s">
        <v>329</v>
      </c>
      <c r="U13" s="24"/>
      <c r="W13" s="40" t="s">
        <v>459</v>
      </c>
      <c r="AE13" s="51">
        <v>40766</v>
      </c>
      <c r="AF13" s="67" t="s">
        <v>644</v>
      </c>
      <c r="AH13" s="19"/>
    </row>
    <row r="14" spans="2:34">
      <c r="B14" s="303" t="s">
        <v>510</v>
      </c>
      <c r="C14" s="304" t="s">
        <v>559</v>
      </c>
      <c r="E14" s="54" t="s">
        <v>232</v>
      </c>
      <c r="F14" s="53" t="s">
        <v>473</v>
      </c>
      <c r="H14" s="54" t="s">
        <v>229</v>
      </c>
      <c r="I14" s="53" t="s">
        <v>493</v>
      </c>
      <c r="K14" s="23" t="s">
        <v>100</v>
      </c>
      <c r="L14" s="19" t="s">
        <v>101</v>
      </c>
      <c r="M14" s="24" t="s">
        <v>231</v>
      </c>
      <c r="O14" s="598" t="s">
        <v>302</v>
      </c>
      <c r="P14" s="599" t="s">
        <v>328</v>
      </c>
      <c r="Q14" s="24"/>
      <c r="S14" s="606" t="s">
        <v>354</v>
      </c>
      <c r="T14" s="607" t="s">
        <v>329</v>
      </c>
      <c r="U14" s="24"/>
      <c r="W14" s="40" t="s">
        <v>370</v>
      </c>
      <c r="AE14" s="51">
        <v>40766</v>
      </c>
      <c r="AF14" s="67" t="s">
        <v>645</v>
      </c>
      <c r="AH14" s="19"/>
    </row>
    <row r="15" spans="2:34">
      <c r="B15" s="303" t="s">
        <v>511</v>
      </c>
      <c r="C15" s="304" t="s">
        <v>560</v>
      </c>
      <c r="E15" s="54" t="s">
        <v>68</v>
      </c>
      <c r="F15" s="53" t="s">
        <v>500</v>
      </c>
      <c r="H15" s="54" t="s">
        <v>85</v>
      </c>
      <c r="I15" s="53" t="s">
        <v>481</v>
      </c>
      <c r="K15" s="23" t="s">
        <v>102</v>
      </c>
      <c r="L15" s="19" t="s">
        <v>103</v>
      </c>
      <c r="M15" s="24" t="s">
        <v>68</v>
      </c>
      <c r="O15" s="598" t="s">
        <v>305</v>
      </c>
      <c r="P15" s="599" t="s">
        <v>328</v>
      </c>
      <c r="Q15" s="24"/>
      <c r="S15" s="606" t="s">
        <v>472</v>
      </c>
      <c r="T15" s="607" t="s">
        <v>329</v>
      </c>
      <c r="U15" s="24"/>
      <c r="W15" s="40" t="s">
        <v>371</v>
      </c>
      <c r="AE15" s="51">
        <v>40780</v>
      </c>
      <c r="AF15" s="67" t="s">
        <v>648</v>
      </c>
      <c r="AH15" s="19"/>
    </row>
    <row r="16" spans="2:34">
      <c r="B16" s="303" t="s">
        <v>512</v>
      </c>
      <c r="C16" s="304" t="s">
        <v>561</v>
      </c>
      <c r="E16" s="54" t="s">
        <v>64</v>
      </c>
      <c r="F16" s="53" t="s">
        <v>499</v>
      </c>
      <c r="H16" s="23" t="s">
        <v>231</v>
      </c>
      <c r="I16" s="24" t="s">
        <v>609</v>
      </c>
      <c r="K16" s="23" t="s">
        <v>98</v>
      </c>
      <c r="L16" s="19" t="s">
        <v>99</v>
      </c>
      <c r="M16" s="24" t="s">
        <v>232</v>
      </c>
      <c r="O16" s="598" t="s">
        <v>427</v>
      </c>
      <c r="P16" s="599" t="s">
        <v>328</v>
      </c>
      <c r="Q16" s="24"/>
      <c r="S16" s="606" t="s">
        <v>848</v>
      </c>
      <c r="T16" s="607" t="s">
        <v>329</v>
      </c>
      <c r="U16" s="24"/>
      <c r="W16" s="40" t="s">
        <v>372</v>
      </c>
      <c r="AE16" s="51">
        <v>40780</v>
      </c>
      <c r="AF16" s="67" t="s">
        <v>649</v>
      </c>
      <c r="AH16" s="19"/>
    </row>
    <row r="17" spans="2:34" ht="30">
      <c r="B17" s="303" t="s">
        <v>513</v>
      </c>
      <c r="C17" s="304" t="s">
        <v>562</v>
      </c>
      <c r="E17" s="54" t="s">
        <v>76</v>
      </c>
      <c r="F17" s="53" t="s">
        <v>77</v>
      </c>
      <c r="H17" s="23" t="s">
        <v>230</v>
      </c>
      <c r="I17" s="24" t="s">
        <v>610</v>
      </c>
      <c r="K17" s="23" t="s">
        <v>110</v>
      </c>
      <c r="L17" s="19" t="s">
        <v>111</v>
      </c>
      <c r="M17" s="24" t="s">
        <v>80</v>
      </c>
      <c r="O17" s="598" t="s">
        <v>428</v>
      </c>
      <c r="P17" s="599" t="s">
        <v>328</v>
      </c>
      <c r="Q17" s="24"/>
      <c r="S17" s="609" t="s">
        <v>879</v>
      </c>
      <c r="T17" s="610" t="s">
        <v>329</v>
      </c>
      <c r="U17" s="24"/>
      <c r="W17" s="52" t="s">
        <v>338</v>
      </c>
      <c r="AE17" s="51">
        <v>40995</v>
      </c>
      <c r="AF17" s="67" t="s">
        <v>655</v>
      </c>
      <c r="AH17" s="19"/>
    </row>
    <row r="18" spans="2:34" ht="28.5" customHeight="1">
      <c r="B18" s="303" t="s">
        <v>514</v>
      </c>
      <c r="C18" s="304" t="s">
        <v>563</v>
      </c>
      <c r="E18" s="54" t="s">
        <v>239</v>
      </c>
      <c r="F18" s="53" t="s">
        <v>482</v>
      </c>
      <c r="H18" s="54" t="s">
        <v>232</v>
      </c>
      <c r="I18" s="53" t="s">
        <v>611</v>
      </c>
      <c r="K18" s="23" t="s">
        <v>118</v>
      </c>
      <c r="L18" s="19" t="s">
        <v>119</v>
      </c>
      <c r="M18" s="24" t="s">
        <v>233</v>
      </c>
      <c r="O18" s="598" t="s">
        <v>429</v>
      </c>
      <c r="P18" s="599" t="s">
        <v>328</v>
      </c>
      <c r="Q18" s="24"/>
      <c r="S18" s="606" t="s">
        <v>439</v>
      </c>
      <c r="T18" s="607" t="s">
        <v>329</v>
      </c>
      <c r="U18" s="24"/>
      <c r="W18" s="40" t="s">
        <v>463</v>
      </c>
      <c r="AE18" s="59">
        <v>41039</v>
      </c>
      <c r="AF18" s="67" t="s">
        <v>656</v>
      </c>
      <c r="AH18" s="19"/>
    </row>
    <row r="19" spans="2:34">
      <c r="B19" s="303" t="s">
        <v>515</v>
      </c>
      <c r="C19" s="304" t="s">
        <v>564</v>
      </c>
      <c r="E19" s="54" t="s">
        <v>233</v>
      </c>
      <c r="F19" s="53" t="s">
        <v>474</v>
      </c>
      <c r="H19" s="54" t="s">
        <v>68</v>
      </c>
      <c r="I19" s="53" t="s">
        <v>500</v>
      </c>
      <c r="K19" s="23" t="s">
        <v>116</v>
      </c>
      <c r="L19" s="19" t="s">
        <v>117</v>
      </c>
      <c r="M19" s="24" t="s">
        <v>46</v>
      </c>
      <c r="O19" s="598" t="s">
        <v>365</v>
      </c>
      <c r="P19" s="599" t="s">
        <v>328</v>
      </c>
      <c r="Q19" s="24"/>
      <c r="S19" s="606" t="s">
        <v>440</v>
      </c>
      <c r="T19" s="607" t="s">
        <v>329</v>
      </c>
      <c r="U19" s="24"/>
      <c r="W19" s="40" t="s">
        <v>464</v>
      </c>
      <c r="AE19" s="65">
        <v>41039</v>
      </c>
      <c r="AF19" s="67" t="s">
        <v>657</v>
      </c>
      <c r="AH19" s="19"/>
    </row>
    <row r="20" spans="2:34">
      <c r="B20" s="303" t="s">
        <v>516</v>
      </c>
      <c r="C20" s="304" t="s">
        <v>565</v>
      </c>
      <c r="E20" s="54" t="s">
        <v>226</v>
      </c>
      <c r="F20" s="53" t="s">
        <v>475</v>
      </c>
      <c r="H20" s="54" t="s">
        <v>274</v>
      </c>
      <c r="I20" s="53" t="s">
        <v>612</v>
      </c>
      <c r="K20" s="23" t="s">
        <v>251</v>
      </c>
      <c r="L20" s="26" t="s">
        <v>292</v>
      </c>
      <c r="M20" s="24" t="s">
        <v>252</v>
      </c>
      <c r="O20" s="598" t="s">
        <v>430</v>
      </c>
      <c r="P20" s="599" t="s">
        <v>328</v>
      </c>
      <c r="Q20" s="24"/>
      <c r="S20" s="606" t="s">
        <v>355</v>
      </c>
      <c r="T20" s="607" t="s">
        <v>329</v>
      </c>
      <c r="U20" s="24"/>
      <c r="W20" s="40" t="s">
        <v>452</v>
      </c>
      <c r="AE20" s="68">
        <v>41039</v>
      </c>
      <c r="AF20" s="67" t="s">
        <v>658</v>
      </c>
      <c r="AH20" s="19"/>
    </row>
    <row r="21" spans="2:34">
      <c r="B21" s="303" t="s">
        <v>517</v>
      </c>
      <c r="C21" s="304" t="s">
        <v>566</v>
      </c>
      <c r="E21" s="54" t="s">
        <v>467</v>
      </c>
      <c r="F21" s="53" t="s">
        <v>476</v>
      </c>
      <c r="H21" s="54" t="s">
        <v>64</v>
      </c>
      <c r="I21" s="53" t="s">
        <v>499</v>
      </c>
      <c r="K21" s="23" t="s">
        <v>122</v>
      </c>
      <c r="L21" s="19" t="s">
        <v>123</v>
      </c>
      <c r="M21" s="24" t="s">
        <v>46</v>
      </c>
      <c r="O21" s="598" t="s">
        <v>431</v>
      </c>
      <c r="P21" s="599" t="s">
        <v>328</v>
      </c>
      <c r="Q21" s="24"/>
      <c r="S21" s="606" t="s">
        <v>356</v>
      </c>
      <c r="T21" s="607" t="s">
        <v>329</v>
      </c>
      <c r="U21" s="24"/>
      <c r="W21" s="40" t="s">
        <v>453</v>
      </c>
      <c r="AE21" s="68">
        <v>41039</v>
      </c>
      <c r="AF21" s="67" t="s">
        <v>659</v>
      </c>
      <c r="AH21" s="19"/>
    </row>
    <row r="22" spans="2:34" ht="30">
      <c r="B22" s="303" t="s">
        <v>518</v>
      </c>
      <c r="C22" s="304" t="s">
        <v>567</v>
      </c>
      <c r="E22" s="54" t="s">
        <v>240</v>
      </c>
      <c r="F22" s="53" t="s">
        <v>483</v>
      </c>
      <c r="H22" s="54" t="s">
        <v>76</v>
      </c>
      <c r="I22" s="53" t="s">
        <v>77</v>
      </c>
      <c r="K22" s="23" t="s">
        <v>128</v>
      </c>
      <c r="L22" s="19" t="s">
        <v>129</v>
      </c>
      <c r="M22" s="24" t="s">
        <v>46</v>
      </c>
      <c r="O22" s="598" t="s">
        <v>412</v>
      </c>
      <c r="P22" s="599" t="s">
        <v>328</v>
      </c>
      <c r="Q22" s="24"/>
      <c r="S22" s="608" t="s">
        <v>441</v>
      </c>
      <c r="T22" s="607" t="s">
        <v>329</v>
      </c>
      <c r="U22" s="24"/>
      <c r="W22" s="40" t="s">
        <v>454</v>
      </c>
      <c r="AE22" s="68">
        <v>41039</v>
      </c>
      <c r="AF22" s="67" t="s">
        <v>660</v>
      </c>
      <c r="AH22" s="19"/>
    </row>
    <row r="23" spans="2:34">
      <c r="B23" s="303" t="s">
        <v>519</v>
      </c>
      <c r="C23" s="304" t="s">
        <v>568</v>
      </c>
      <c r="E23" s="54" t="s">
        <v>265</v>
      </c>
      <c r="F23" s="53" t="s">
        <v>484</v>
      </c>
      <c r="H23" s="54" t="s">
        <v>239</v>
      </c>
      <c r="I23" s="53" t="s">
        <v>482</v>
      </c>
      <c r="K23" s="23" t="s">
        <v>126</v>
      </c>
      <c r="L23" s="19" t="s">
        <v>127</v>
      </c>
      <c r="M23" s="24" t="s">
        <v>46</v>
      </c>
      <c r="O23" s="598" t="s">
        <v>432</v>
      </c>
      <c r="P23" s="599" t="s">
        <v>328</v>
      </c>
      <c r="Q23" s="24"/>
      <c r="S23" s="606" t="s">
        <v>442</v>
      </c>
      <c r="T23" s="607" t="s">
        <v>329</v>
      </c>
      <c r="U23" s="24"/>
      <c r="W23" s="40" t="s">
        <v>455</v>
      </c>
      <c r="AE23" s="68">
        <v>41043</v>
      </c>
      <c r="AF23" s="67" t="s">
        <v>661</v>
      </c>
      <c r="AH23" s="19"/>
    </row>
    <row r="24" spans="2:34">
      <c r="B24" s="303" t="s">
        <v>520</v>
      </c>
      <c r="C24" s="304" t="s">
        <v>569</v>
      </c>
      <c r="E24" s="54" t="s">
        <v>79</v>
      </c>
      <c r="F24" s="53" t="s">
        <v>485</v>
      </c>
      <c r="H24" s="54" t="s">
        <v>233</v>
      </c>
      <c r="I24" s="53" t="s">
        <v>474</v>
      </c>
      <c r="K24" s="23" t="s">
        <v>132</v>
      </c>
      <c r="L24" s="19" t="s">
        <v>133</v>
      </c>
      <c r="M24" s="24" t="s">
        <v>46</v>
      </c>
      <c r="O24" s="598" t="s">
        <v>297</v>
      </c>
      <c r="P24" s="599" t="s">
        <v>328</v>
      </c>
      <c r="Q24" s="24"/>
      <c r="S24" s="606" t="s">
        <v>357</v>
      </c>
      <c r="T24" s="607" t="s">
        <v>329</v>
      </c>
      <c r="U24" s="24"/>
      <c r="W24" s="40" t="s">
        <v>456</v>
      </c>
      <c r="AE24" s="68">
        <v>41043</v>
      </c>
      <c r="AF24" s="67" t="s">
        <v>662</v>
      </c>
      <c r="AH24" s="19"/>
    </row>
    <row r="25" spans="2:34">
      <c r="B25" s="303" t="s">
        <v>521</v>
      </c>
      <c r="C25" s="304" t="s">
        <v>570</v>
      </c>
      <c r="E25" s="54" t="s">
        <v>83</v>
      </c>
      <c r="F25" s="53" t="s">
        <v>486</v>
      </c>
      <c r="H25" s="54" t="s">
        <v>226</v>
      </c>
      <c r="I25" s="53" t="s">
        <v>475</v>
      </c>
      <c r="K25" s="23" t="s">
        <v>130</v>
      </c>
      <c r="L25" s="19" t="s">
        <v>131</v>
      </c>
      <c r="M25" s="24" t="s">
        <v>69</v>
      </c>
      <c r="O25" s="598" t="s">
        <v>306</v>
      </c>
      <c r="P25" s="599" t="s">
        <v>328</v>
      </c>
      <c r="Q25" s="24"/>
      <c r="S25" s="608" t="s">
        <v>358</v>
      </c>
      <c r="T25" s="607" t="s">
        <v>329</v>
      </c>
      <c r="U25" s="24"/>
      <c r="W25" s="40" t="s">
        <v>457</v>
      </c>
      <c r="AE25" s="187">
        <v>41043</v>
      </c>
      <c r="AF25" s="188" t="s">
        <v>663</v>
      </c>
      <c r="AH25" s="19"/>
    </row>
    <row r="26" spans="2:34" ht="30">
      <c r="B26" s="303" t="s">
        <v>522</v>
      </c>
      <c r="C26" s="304" t="s">
        <v>571</v>
      </c>
      <c r="E26" s="54" t="s">
        <v>82</v>
      </c>
      <c r="F26" s="53" t="s">
        <v>487</v>
      </c>
      <c r="H26" s="54" t="s">
        <v>467</v>
      </c>
      <c r="I26" s="53" t="s">
        <v>476</v>
      </c>
      <c r="K26" s="23" t="s">
        <v>669</v>
      </c>
      <c r="L26" s="26" t="s">
        <v>651</v>
      </c>
      <c r="M26" s="66" t="s">
        <v>467</v>
      </c>
      <c r="O26" s="598" t="s">
        <v>295</v>
      </c>
      <c r="P26" s="600" t="s">
        <v>328</v>
      </c>
      <c r="Q26" s="24"/>
      <c r="S26" s="606" t="s">
        <v>359</v>
      </c>
      <c r="T26" s="607" t="s">
        <v>329</v>
      </c>
      <c r="U26" s="24"/>
      <c r="W26" s="40" t="s">
        <v>460</v>
      </c>
      <c r="AE26" s="865">
        <v>41072</v>
      </c>
      <c r="AF26" s="281" t="s">
        <v>670</v>
      </c>
      <c r="AH26" s="19"/>
    </row>
    <row r="27" spans="2:34" ht="30">
      <c r="B27" s="303" t="s">
        <v>523</v>
      </c>
      <c r="C27" s="304" t="s">
        <v>572</v>
      </c>
      <c r="E27" s="54" t="s">
        <v>255</v>
      </c>
      <c r="F27" s="53" t="s">
        <v>494</v>
      </c>
      <c r="H27" s="54" t="s">
        <v>242</v>
      </c>
      <c r="I27" s="53" t="s">
        <v>613</v>
      </c>
      <c r="K27" s="23" t="s">
        <v>142</v>
      </c>
      <c r="L27" s="19" t="s">
        <v>143</v>
      </c>
      <c r="M27" s="24" t="s">
        <v>79</v>
      </c>
      <c r="O27" s="601" t="s">
        <v>886</v>
      </c>
      <c r="P27" s="599" t="s">
        <v>328</v>
      </c>
      <c r="Q27" s="24"/>
      <c r="S27" s="606" t="s">
        <v>413</v>
      </c>
      <c r="T27" s="607" t="s">
        <v>329</v>
      </c>
      <c r="U27" s="24"/>
      <c r="W27" s="40" t="s">
        <v>461</v>
      </c>
      <c r="AE27" s="866"/>
      <c r="AF27" s="281" t="s">
        <v>671</v>
      </c>
      <c r="AH27" s="19"/>
    </row>
    <row r="28" spans="2:34" ht="30">
      <c r="B28" s="303" t="s">
        <v>524</v>
      </c>
      <c r="C28" s="304" t="s">
        <v>573</v>
      </c>
      <c r="E28" s="54" t="s">
        <v>257</v>
      </c>
      <c r="F28" s="53" t="s">
        <v>488</v>
      </c>
      <c r="H28" s="54" t="s">
        <v>240</v>
      </c>
      <c r="I28" s="53" t="s">
        <v>632</v>
      </c>
      <c r="K28" s="23" t="s">
        <v>188</v>
      </c>
      <c r="L28" s="19" t="s">
        <v>189</v>
      </c>
      <c r="M28" s="24" t="s">
        <v>265</v>
      </c>
      <c r="O28" s="598" t="s">
        <v>304</v>
      </c>
      <c r="P28" s="599" t="s">
        <v>328</v>
      </c>
      <c r="Q28" s="24"/>
      <c r="S28" s="606" t="s">
        <v>360</v>
      </c>
      <c r="T28" s="607" t="s">
        <v>329</v>
      </c>
      <c r="U28" s="24"/>
      <c r="W28" s="44" t="s">
        <v>462</v>
      </c>
      <c r="AE28" s="867"/>
      <c r="AF28" s="282" t="s">
        <v>672</v>
      </c>
      <c r="AH28" s="19"/>
    </row>
    <row r="29" spans="2:34" ht="30">
      <c r="B29" s="303" t="s">
        <v>525</v>
      </c>
      <c r="C29" s="304" t="s">
        <v>574</v>
      </c>
      <c r="E29" s="54" t="s">
        <v>72</v>
      </c>
      <c r="F29" s="53" t="s">
        <v>73</v>
      </c>
      <c r="H29" s="54" t="s">
        <v>265</v>
      </c>
      <c r="I29" s="53" t="s">
        <v>633</v>
      </c>
      <c r="K29" s="23" t="s">
        <v>144</v>
      </c>
      <c r="L29" s="19" t="s">
        <v>145</v>
      </c>
      <c r="M29" s="24" t="s">
        <v>269</v>
      </c>
      <c r="O29" s="598" t="s">
        <v>880</v>
      </c>
      <c r="P29" s="599" t="s">
        <v>328</v>
      </c>
      <c r="Q29" s="24"/>
      <c r="S29" s="608" t="s">
        <v>443</v>
      </c>
      <c r="T29" s="607" t="s">
        <v>329</v>
      </c>
      <c r="U29" s="24"/>
      <c r="AE29" s="865">
        <v>41096</v>
      </c>
      <c r="AF29" s="282" t="s">
        <v>686</v>
      </c>
      <c r="AH29" s="19"/>
    </row>
    <row r="30" spans="2:34">
      <c r="B30" s="303" t="s">
        <v>526</v>
      </c>
      <c r="C30" s="304" t="s">
        <v>575</v>
      </c>
      <c r="E30" s="54" t="s">
        <v>260</v>
      </c>
      <c r="F30" s="53" t="s">
        <v>477</v>
      </c>
      <c r="H30" s="54" t="s">
        <v>253</v>
      </c>
      <c r="I30" s="53" t="s">
        <v>614</v>
      </c>
      <c r="K30" s="23" t="s">
        <v>146</v>
      </c>
      <c r="L30" s="19" t="s">
        <v>147</v>
      </c>
      <c r="M30" s="24" t="s">
        <v>46</v>
      </c>
      <c r="O30" s="598" t="s">
        <v>307</v>
      </c>
      <c r="P30" s="599" t="s">
        <v>328</v>
      </c>
      <c r="Q30" s="24"/>
      <c r="S30" s="606" t="s">
        <v>444</v>
      </c>
      <c r="T30" s="607" t="s">
        <v>329</v>
      </c>
      <c r="U30" s="24"/>
      <c r="AE30" s="866"/>
      <c r="AF30" s="282" t="s">
        <v>675</v>
      </c>
      <c r="AH30" s="19"/>
    </row>
    <row r="31" spans="2:34" ht="15" customHeight="1">
      <c r="B31" s="303" t="s">
        <v>527</v>
      </c>
      <c r="C31" s="304" t="s">
        <v>576</v>
      </c>
      <c r="E31" s="54" t="s">
        <v>238</v>
      </c>
      <c r="F31" s="53" t="s">
        <v>489</v>
      </c>
      <c r="H31" s="54" t="s">
        <v>79</v>
      </c>
      <c r="I31" s="53" t="s">
        <v>634</v>
      </c>
      <c r="K31" s="23" t="s">
        <v>148</v>
      </c>
      <c r="L31" s="19" t="s">
        <v>149</v>
      </c>
      <c r="M31" s="24" t="s">
        <v>237</v>
      </c>
      <c r="O31" s="598" t="s">
        <v>308</v>
      </c>
      <c r="P31" s="599" t="s">
        <v>328</v>
      </c>
      <c r="Q31" s="36"/>
      <c r="S31" s="606" t="s">
        <v>445</v>
      </c>
      <c r="T31" s="607" t="s">
        <v>329</v>
      </c>
      <c r="U31" s="24"/>
      <c r="AE31" s="866"/>
      <c r="AF31" s="282" t="s">
        <v>676</v>
      </c>
      <c r="AH31" s="19"/>
    </row>
    <row r="32" spans="2:34" ht="30">
      <c r="B32" s="303" t="s">
        <v>528</v>
      </c>
      <c r="C32" s="304" t="s">
        <v>577</v>
      </c>
      <c r="E32" s="54" t="s">
        <v>241</v>
      </c>
      <c r="F32" s="53" t="s">
        <v>478</v>
      </c>
      <c r="H32" s="54" t="s">
        <v>269</v>
      </c>
      <c r="I32" s="53" t="s">
        <v>615</v>
      </c>
      <c r="K32" s="23" t="s">
        <v>140</v>
      </c>
      <c r="L32" s="19" t="s">
        <v>141</v>
      </c>
      <c r="M32" s="24" t="s">
        <v>253</v>
      </c>
      <c r="O32" s="598" t="s">
        <v>309</v>
      </c>
      <c r="P32" s="599" t="s">
        <v>328</v>
      </c>
      <c r="Q32" s="24"/>
      <c r="S32" s="606" t="s">
        <v>361</v>
      </c>
      <c r="T32" s="607" t="s">
        <v>329</v>
      </c>
      <c r="U32" s="24"/>
      <c r="AE32" s="866"/>
      <c r="AF32" s="282" t="s">
        <v>677</v>
      </c>
      <c r="AH32" s="19"/>
    </row>
    <row r="33" spans="2:34">
      <c r="B33" s="303" t="s">
        <v>529</v>
      </c>
      <c r="C33" s="304" t="s">
        <v>578</v>
      </c>
      <c r="E33" s="54" t="s">
        <v>87</v>
      </c>
      <c r="F33" s="53" t="s">
        <v>490</v>
      </c>
      <c r="H33" s="54" t="s">
        <v>237</v>
      </c>
      <c r="I33" s="53" t="s">
        <v>616</v>
      </c>
      <c r="K33" s="23" t="s">
        <v>138</v>
      </c>
      <c r="L33" s="19" t="s">
        <v>139</v>
      </c>
      <c r="M33" s="24" t="s">
        <v>46</v>
      </c>
      <c r="O33" s="601" t="s">
        <v>885</v>
      </c>
      <c r="P33" s="599" t="s">
        <v>328</v>
      </c>
      <c r="Q33" s="66"/>
      <c r="S33" s="606" t="s">
        <v>362</v>
      </c>
      <c r="T33" s="607" t="s">
        <v>329</v>
      </c>
      <c r="U33" s="24"/>
      <c r="AE33" s="866"/>
      <c r="AF33" s="282" t="s">
        <v>678</v>
      </c>
      <c r="AH33" s="19"/>
    </row>
    <row r="34" spans="2:34" ht="30">
      <c r="B34" s="303" t="s">
        <v>530</v>
      </c>
      <c r="C34" s="304" t="s">
        <v>579</v>
      </c>
      <c r="E34" s="54" t="s">
        <v>249</v>
      </c>
      <c r="F34" s="53" t="s">
        <v>479</v>
      </c>
      <c r="H34" s="54" t="s">
        <v>83</v>
      </c>
      <c r="I34" s="53" t="s">
        <v>635</v>
      </c>
      <c r="K34" s="23" t="s">
        <v>150</v>
      </c>
      <c r="L34" s="19" t="s">
        <v>151</v>
      </c>
      <c r="M34" s="24" t="s">
        <v>83</v>
      </c>
      <c r="O34" s="598" t="s">
        <v>433</v>
      </c>
      <c r="P34" s="599" t="s">
        <v>328</v>
      </c>
      <c r="Q34" s="66"/>
      <c r="S34" s="608" t="s">
        <v>446</v>
      </c>
      <c r="T34" s="607" t="s">
        <v>329</v>
      </c>
      <c r="U34" s="24"/>
      <c r="AE34" s="866"/>
      <c r="AF34" s="282" t="s">
        <v>679</v>
      </c>
      <c r="AH34" s="19"/>
    </row>
    <row r="35" spans="2:34" ht="30">
      <c r="B35" s="303" t="s">
        <v>531</v>
      </c>
      <c r="C35" s="304" t="s">
        <v>580</v>
      </c>
      <c r="E35" s="54" t="s">
        <v>74</v>
      </c>
      <c r="F35" s="53" t="s">
        <v>75</v>
      </c>
      <c r="H35" s="54" t="s">
        <v>264</v>
      </c>
      <c r="I35" s="53" t="s">
        <v>617</v>
      </c>
      <c r="K35" s="23" t="s">
        <v>263</v>
      </c>
      <c r="L35" s="19" t="s">
        <v>280</v>
      </c>
      <c r="M35" s="24" t="s">
        <v>264</v>
      </c>
      <c r="O35" s="598" t="s">
        <v>310</v>
      </c>
      <c r="P35" s="599" t="s">
        <v>328</v>
      </c>
      <c r="Q35" s="24"/>
      <c r="S35" s="608" t="s">
        <v>849</v>
      </c>
      <c r="T35" s="607" t="s">
        <v>329</v>
      </c>
      <c r="U35" s="24"/>
      <c r="AE35" s="866"/>
      <c r="AF35" s="282" t="s">
        <v>680</v>
      </c>
      <c r="AH35" s="19"/>
    </row>
    <row r="36" spans="2:34">
      <c r="B36" s="303" t="s">
        <v>532</v>
      </c>
      <c r="C36" s="304" t="s">
        <v>581</v>
      </c>
      <c r="E36" s="54" t="s">
        <v>259</v>
      </c>
      <c r="F36" s="53" t="s">
        <v>491</v>
      </c>
      <c r="H36" s="54" t="s">
        <v>82</v>
      </c>
      <c r="I36" s="53" t="s">
        <v>636</v>
      </c>
      <c r="K36" s="23" t="s">
        <v>106</v>
      </c>
      <c r="L36" s="19" t="s">
        <v>107</v>
      </c>
      <c r="M36" s="24" t="s">
        <v>64</v>
      </c>
      <c r="O36" s="598" t="s">
        <v>434</v>
      </c>
      <c r="P36" s="599" t="s">
        <v>328</v>
      </c>
      <c r="Q36" s="24"/>
      <c r="S36" s="606" t="s">
        <v>447</v>
      </c>
      <c r="T36" s="607" t="s">
        <v>329</v>
      </c>
      <c r="U36" s="24"/>
      <c r="AE36" s="866"/>
      <c r="AF36" s="282" t="s">
        <v>682</v>
      </c>
      <c r="AH36" s="19"/>
    </row>
    <row r="37" spans="2:34" ht="30">
      <c r="B37" s="303" t="s">
        <v>533</v>
      </c>
      <c r="C37" s="304" t="s">
        <v>582</v>
      </c>
      <c r="E37" s="54" t="s">
        <v>261</v>
      </c>
      <c r="F37" s="53" t="s">
        <v>492</v>
      </c>
      <c r="H37" s="54" t="s">
        <v>245</v>
      </c>
      <c r="I37" s="53" t="s">
        <v>618</v>
      </c>
      <c r="K37" s="23" t="s">
        <v>136</v>
      </c>
      <c r="L37" s="19" t="s">
        <v>137</v>
      </c>
      <c r="M37" s="24" t="s">
        <v>242</v>
      </c>
      <c r="O37" s="598" t="s">
        <v>435</v>
      </c>
      <c r="P37" s="599" t="s">
        <v>328</v>
      </c>
      <c r="Q37" s="24"/>
      <c r="S37" s="606" t="s">
        <v>448</v>
      </c>
      <c r="T37" s="607" t="s">
        <v>329</v>
      </c>
      <c r="U37" s="24"/>
      <c r="AE37" s="866"/>
      <c r="AF37" s="282" t="s">
        <v>683</v>
      </c>
      <c r="AH37" s="19"/>
    </row>
    <row r="38" spans="2:34" ht="30">
      <c r="B38" s="303" t="s">
        <v>534</v>
      </c>
      <c r="C38" s="304" t="s">
        <v>582</v>
      </c>
      <c r="E38" s="54" t="s">
        <v>78</v>
      </c>
      <c r="F38" s="53" t="s">
        <v>498</v>
      </c>
      <c r="H38" s="54" t="s">
        <v>244</v>
      </c>
      <c r="I38" s="53" t="s">
        <v>619</v>
      </c>
      <c r="K38" s="23" t="s">
        <v>156</v>
      </c>
      <c r="L38" s="19" t="s">
        <v>157</v>
      </c>
      <c r="M38" s="24" t="s">
        <v>244</v>
      </c>
      <c r="O38" s="598" t="s">
        <v>299</v>
      </c>
      <c r="P38" s="599" t="s">
        <v>328</v>
      </c>
      <c r="Q38" s="24"/>
      <c r="S38" s="608" t="s">
        <v>449</v>
      </c>
      <c r="T38" s="607" t="s">
        <v>329</v>
      </c>
      <c r="U38" s="24"/>
      <c r="AE38" s="866"/>
      <c r="AF38" s="282" t="s">
        <v>684</v>
      </c>
      <c r="AH38" s="19"/>
    </row>
    <row r="39" spans="2:34" ht="30">
      <c r="B39" s="303" t="s">
        <v>535</v>
      </c>
      <c r="C39" s="304" t="s">
        <v>583</v>
      </c>
      <c r="E39" s="54" t="s">
        <v>266</v>
      </c>
      <c r="F39" s="53" t="s">
        <v>480</v>
      </c>
      <c r="H39" s="54" t="s">
        <v>254</v>
      </c>
      <c r="I39" s="53" t="s">
        <v>620</v>
      </c>
      <c r="K39" s="23" t="s">
        <v>246</v>
      </c>
      <c r="L39" s="19" t="s">
        <v>277</v>
      </c>
      <c r="M39" s="24" t="s">
        <v>76</v>
      </c>
      <c r="O39" s="598" t="s">
        <v>366</v>
      </c>
      <c r="P39" s="599" t="s">
        <v>328</v>
      </c>
      <c r="Q39" s="24"/>
      <c r="S39" s="606" t="s">
        <v>450</v>
      </c>
      <c r="T39" s="607" t="s">
        <v>329</v>
      </c>
      <c r="U39" s="24"/>
      <c r="AE39" s="867"/>
      <c r="AF39" s="281" t="s">
        <v>685</v>
      </c>
      <c r="AH39" s="19"/>
    </row>
    <row r="40" spans="2:34">
      <c r="B40" s="303" t="s">
        <v>536</v>
      </c>
      <c r="C40" s="304" t="s">
        <v>584</v>
      </c>
      <c r="E40" s="47" t="s">
        <v>71</v>
      </c>
      <c r="F40" s="55" t="s">
        <v>495</v>
      </c>
      <c r="H40" s="54" t="s">
        <v>271</v>
      </c>
      <c r="I40" s="53" t="s">
        <v>621</v>
      </c>
      <c r="K40" s="23" t="s">
        <v>154</v>
      </c>
      <c r="L40" s="19" t="s">
        <v>155</v>
      </c>
      <c r="M40" s="24" t="s">
        <v>245</v>
      </c>
      <c r="O40" s="598" t="s">
        <v>300</v>
      </c>
      <c r="P40" s="599" t="s">
        <v>328</v>
      </c>
      <c r="Q40" s="24"/>
      <c r="S40" s="608" t="s">
        <v>363</v>
      </c>
      <c r="T40" s="607" t="s">
        <v>329</v>
      </c>
      <c r="U40" s="66"/>
      <c r="AE40" s="57"/>
      <c r="AF40" s="281"/>
      <c r="AH40" s="19"/>
    </row>
    <row r="41" spans="2:34" ht="15.75" thickBot="1">
      <c r="B41" s="303" t="s">
        <v>537</v>
      </c>
      <c r="C41" s="304" t="s">
        <v>585</v>
      </c>
      <c r="H41" s="54" t="s">
        <v>270</v>
      </c>
      <c r="I41" s="53" t="s">
        <v>622</v>
      </c>
      <c r="K41" s="23" t="s">
        <v>152</v>
      </c>
      <c r="L41" s="19" t="s">
        <v>153</v>
      </c>
      <c r="M41" s="24" t="s">
        <v>46</v>
      </c>
      <c r="O41" s="598" t="s">
        <v>298</v>
      </c>
      <c r="P41" s="599" t="s">
        <v>328</v>
      </c>
      <c r="Q41" s="24"/>
      <c r="S41" s="611" t="s">
        <v>364</v>
      </c>
      <c r="T41" s="612" t="s">
        <v>329</v>
      </c>
      <c r="U41" s="18"/>
      <c r="AE41" s="57"/>
      <c r="AF41" s="281"/>
      <c r="AH41" s="19"/>
    </row>
    <row r="42" spans="2:34">
      <c r="B42" s="303" t="s">
        <v>538</v>
      </c>
      <c r="C42" s="304" t="s">
        <v>586</v>
      </c>
      <c r="H42" s="54" t="s">
        <v>255</v>
      </c>
      <c r="I42" s="53" t="s">
        <v>494</v>
      </c>
      <c r="K42" s="23" t="s">
        <v>162</v>
      </c>
      <c r="L42" s="19" t="s">
        <v>163</v>
      </c>
      <c r="M42" s="24" t="s">
        <v>257</v>
      </c>
      <c r="O42" s="598" t="s">
        <v>301</v>
      </c>
      <c r="P42" s="599" t="s">
        <v>328</v>
      </c>
      <c r="Q42" s="66"/>
      <c r="T42" s="19"/>
      <c r="U42" s="19"/>
      <c r="AH42" s="19"/>
    </row>
    <row r="43" spans="2:34">
      <c r="B43" s="303" t="s">
        <v>539</v>
      </c>
      <c r="C43" s="304" t="s">
        <v>587</v>
      </c>
      <c r="H43" s="54" t="s">
        <v>257</v>
      </c>
      <c r="I43" s="53" t="s">
        <v>637</v>
      </c>
      <c r="K43" s="23" t="s">
        <v>158</v>
      </c>
      <c r="L43" s="19" t="s">
        <v>159</v>
      </c>
      <c r="M43" s="24" t="s">
        <v>46</v>
      </c>
      <c r="O43" s="598" t="s">
        <v>367</v>
      </c>
      <c r="P43" s="599" t="s">
        <v>328</v>
      </c>
      <c r="Q43" s="66"/>
      <c r="AH43" s="19"/>
    </row>
    <row r="44" spans="2:34">
      <c r="B44" s="303" t="s">
        <v>540</v>
      </c>
      <c r="C44" s="304" t="s">
        <v>588</v>
      </c>
      <c r="H44" s="54" t="s">
        <v>72</v>
      </c>
      <c r="I44" s="53" t="s">
        <v>73</v>
      </c>
      <c r="K44" s="23" t="s">
        <v>160</v>
      </c>
      <c r="L44" s="19" t="s">
        <v>161</v>
      </c>
      <c r="M44" s="24" t="s">
        <v>254</v>
      </c>
      <c r="O44" s="598" t="s">
        <v>881</v>
      </c>
      <c r="P44" s="599" t="s">
        <v>328</v>
      </c>
      <c r="Q44" s="24"/>
      <c r="AH44" s="19"/>
    </row>
    <row r="45" spans="2:34">
      <c r="B45" s="303" t="s">
        <v>541</v>
      </c>
      <c r="C45" s="304" t="s">
        <v>589</v>
      </c>
      <c r="H45" s="54" t="s">
        <v>84</v>
      </c>
      <c r="I45" s="53" t="s">
        <v>623</v>
      </c>
      <c r="K45" s="23" t="s">
        <v>168</v>
      </c>
      <c r="L45" s="19" t="s">
        <v>169</v>
      </c>
      <c r="M45" s="24" t="s">
        <v>270</v>
      </c>
      <c r="O45" s="598" t="s">
        <v>436</v>
      </c>
      <c r="P45" s="599" t="s">
        <v>328</v>
      </c>
      <c r="Q45" s="24"/>
      <c r="AH45" s="19"/>
    </row>
    <row r="46" spans="2:34">
      <c r="B46" s="303" t="s">
        <v>542</v>
      </c>
      <c r="C46" s="304" t="s">
        <v>590</v>
      </c>
      <c r="H46" s="54" t="s">
        <v>260</v>
      </c>
      <c r="I46" s="53" t="s">
        <v>477</v>
      </c>
      <c r="K46" s="23" t="s">
        <v>166</v>
      </c>
      <c r="L46" s="19" t="s">
        <v>167</v>
      </c>
      <c r="M46" s="24" t="s">
        <v>255</v>
      </c>
      <c r="O46" s="598" t="s">
        <v>311</v>
      </c>
      <c r="P46" s="599" t="s">
        <v>328</v>
      </c>
      <c r="Q46" s="24"/>
      <c r="AH46" s="19"/>
    </row>
    <row r="47" spans="2:34">
      <c r="B47" s="303" t="s">
        <v>543</v>
      </c>
      <c r="C47" s="304" t="s">
        <v>591</v>
      </c>
      <c r="H47" s="54" t="s">
        <v>272</v>
      </c>
      <c r="I47" s="53" t="s">
        <v>624</v>
      </c>
      <c r="K47" s="23" t="s">
        <v>164</v>
      </c>
      <c r="L47" s="19" t="s">
        <v>165</v>
      </c>
      <c r="M47" s="24" t="s">
        <v>271</v>
      </c>
      <c r="O47" s="598" t="s">
        <v>411</v>
      </c>
      <c r="P47" s="599" t="s">
        <v>328</v>
      </c>
      <c r="Q47" s="43"/>
      <c r="AH47" s="19"/>
    </row>
    <row r="48" spans="2:34" ht="15.75" thickBot="1">
      <c r="B48" s="303" t="s">
        <v>544</v>
      </c>
      <c r="C48" s="304" t="s">
        <v>592</v>
      </c>
      <c r="H48" s="54" t="s">
        <v>238</v>
      </c>
      <c r="I48" s="53" t="s">
        <v>638</v>
      </c>
      <c r="K48" s="23" t="s">
        <v>235</v>
      </c>
      <c r="L48" s="19" t="s">
        <v>278</v>
      </c>
      <c r="M48" s="24" t="s">
        <v>46</v>
      </c>
      <c r="O48" s="602" t="s">
        <v>303</v>
      </c>
      <c r="P48" s="603" t="s">
        <v>328</v>
      </c>
      <c r="Q48" s="19"/>
      <c r="AH48" s="19"/>
    </row>
    <row r="49" spans="2:34">
      <c r="B49" s="303" t="s">
        <v>545</v>
      </c>
      <c r="C49" s="304" t="s">
        <v>593</v>
      </c>
      <c r="H49" s="54" t="s">
        <v>241</v>
      </c>
      <c r="I49" s="53" t="s">
        <v>639</v>
      </c>
      <c r="K49" s="23" t="s">
        <v>170</v>
      </c>
      <c r="L49" s="19" t="s">
        <v>171</v>
      </c>
      <c r="M49" s="24" t="s">
        <v>46</v>
      </c>
      <c r="O49" s="595"/>
      <c r="P49" s="26"/>
      <c r="AH49" s="19"/>
    </row>
    <row r="50" spans="2:34">
      <c r="B50" s="303" t="s">
        <v>546</v>
      </c>
      <c r="C50" s="304" t="s">
        <v>594</v>
      </c>
      <c r="H50" s="54" t="s">
        <v>243</v>
      </c>
      <c r="I50" s="53" t="s">
        <v>625</v>
      </c>
      <c r="K50" s="23" t="s">
        <v>176</v>
      </c>
      <c r="L50" s="19" t="s">
        <v>177</v>
      </c>
      <c r="M50" s="24" t="s">
        <v>84</v>
      </c>
      <c r="O50" s="19"/>
      <c r="P50" s="26"/>
      <c r="AH50" s="19"/>
    </row>
    <row r="51" spans="2:34">
      <c r="B51" s="303" t="s">
        <v>547</v>
      </c>
      <c r="C51" s="304" t="s">
        <v>595</v>
      </c>
      <c r="H51" s="54" t="s">
        <v>87</v>
      </c>
      <c r="I51" s="53" t="s">
        <v>640</v>
      </c>
      <c r="K51" s="23" t="s">
        <v>174</v>
      </c>
      <c r="L51" s="19" t="s">
        <v>175</v>
      </c>
      <c r="M51" s="24" t="s">
        <v>46</v>
      </c>
      <c r="AH51" s="19"/>
    </row>
    <row r="52" spans="2:34">
      <c r="B52" s="303" t="s">
        <v>548</v>
      </c>
      <c r="C52" s="304" t="s">
        <v>596</v>
      </c>
      <c r="H52" s="54" t="s">
        <v>249</v>
      </c>
      <c r="I52" s="53" t="s">
        <v>641</v>
      </c>
      <c r="K52" s="23" t="s">
        <v>172</v>
      </c>
      <c r="L52" s="19" t="s">
        <v>173</v>
      </c>
      <c r="M52" s="24" t="s">
        <v>236</v>
      </c>
      <c r="AH52" s="19"/>
    </row>
    <row r="53" spans="2:34">
      <c r="B53" s="303" t="s">
        <v>549</v>
      </c>
      <c r="C53" s="304" t="s">
        <v>597</v>
      </c>
      <c r="H53" s="54" t="s">
        <v>74</v>
      </c>
      <c r="I53" s="53" t="s">
        <v>75</v>
      </c>
      <c r="K53" s="23" t="s">
        <v>666</v>
      </c>
      <c r="L53" s="26" t="s">
        <v>667</v>
      </c>
      <c r="M53" s="66" t="s">
        <v>668</v>
      </c>
      <c r="AH53" s="19"/>
    </row>
    <row r="54" spans="2:34">
      <c r="B54" s="303" t="s">
        <v>550</v>
      </c>
      <c r="C54" s="304" t="s">
        <v>598</v>
      </c>
      <c r="H54" s="54" t="s">
        <v>259</v>
      </c>
      <c r="I54" s="53" t="s">
        <v>491</v>
      </c>
      <c r="K54" s="23" t="s">
        <v>88</v>
      </c>
      <c r="L54" s="19" t="s">
        <v>89</v>
      </c>
      <c r="M54" s="24" t="s">
        <v>46</v>
      </c>
      <c r="O54" s="26"/>
      <c r="P54" s="26"/>
      <c r="AH54" s="19"/>
    </row>
    <row r="55" spans="2:34">
      <c r="B55" s="303" t="s">
        <v>551</v>
      </c>
      <c r="C55" s="304" t="s">
        <v>599</v>
      </c>
      <c r="H55" s="54" t="s">
        <v>261</v>
      </c>
      <c r="I55" s="53" t="s">
        <v>642</v>
      </c>
      <c r="K55" s="23" t="s">
        <v>180</v>
      </c>
      <c r="L55" s="19" t="s">
        <v>181</v>
      </c>
      <c r="M55" s="24" t="s">
        <v>272</v>
      </c>
      <c r="AH55" s="19"/>
    </row>
    <row r="56" spans="2:34">
      <c r="B56" s="303" t="s">
        <v>673</v>
      </c>
      <c r="C56" s="304" t="s">
        <v>674</v>
      </c>
      <c r="H56" s="54" t="s">
        <v>256</v>
      </c>
      <c r="I56" s="53" t="s">
        <v>626</v>
      </c>
      <c r="K56" s="23" t="s">
        <v>196</v>
      </c>
      <c r="L56" s="19" t="s">
        <v>197</v>
      </c>
      <c r="M56" s="24" t="s">
        <v>260</v>
      </c>
      <c r="AH56" s="19"/>
    </row>
    <row r="57" spans="2:34">
      <c r="B57" s="305" t="s">
        <v>552</v>
      </c>
      <c r="C57" s="306" t="s">
        <v>600</v>
      </c>
      <c r="H57" s="54" t="s">
        <v>78</v>
      </c>
      <c r="I57" s="53" t="s">
        <v>498</v>
      </c>
      <c r="K57" s="23" t="s">
        <v>182</v>
      </c>
      <c r="L57" s="19" t="s">
        <v>183</v>
      </c>
      <c r="M57" s="24" t="s">
        <v>238</v>
      </c>
      <c r="AH57" s="19"/>
    </row>
    <row r="58" spans="2:34">
      <c r="H58" s="54" t="s">
        <v>266</v>
      </c>
      <c r="I58" s="53" t="s">
        <v>480</v>
      </c>
      <c r="K58" s="23" t="s">
        <v>178</v>
      </c>
      <c r="L58" s="19" t="s">
        <v>179</v>
      </c>
      <c r="M58" s="24" t="s">
        <v>46</v>
      </c>
      <c r="AH58" s="19"/>
    </row>
    <row r="59" spans="2:34">
      <c r="H59" s="54" t="s">
        <v>247</v>
      </c>
      <c r="I59" s="53" t="s">
        <v>627</v>
      </c>
      <c r="K59" s="23" t="s">
        <v>190</v>
      </c>
      <c r="L59" s="19" t="s">
        <v>191</v>
      </c>
      <c r="M59" s="24" t="s">
        <v>241</v>
      </c>
      <c r="AH59" s="19"/>
    </row>
    <row r="60" spans="2:34">
      <c r="B60" s="288"/>
      <c r="C60" s="288"/>
      <c r="D60" s="288"/>
      <c r="E60" s="288"/>
      <c r="F60" s="288"/>
      <c r="H60" s="54" t="s">
        <v>273</v>
      </c>
      <c r="I60" s="53" t="s">
        <v>628</v>
      </c>
      <c r="K60" s="23" t="s">
        <v>198</v>
      </c>
      <c r="L60" s="19" t="s">
        <v>199</v>
      </c>
      <c r="M60" s="24" t="s">
        <v>87</v>
      </c>
      <c r="AH60" s="19"/>
    </row>
    <row r="61" spans="2:34">
      <c r="B61" s="288"/>
      <c r="C61" s="288"/>
      <c r="D61" s="288"/>
      <c r="E61" s="288"/>
      <c r="F61" s="288"/>
      <c r="H61" s="54" t="s">
        <v>250</v>
      </c>
      <c r="I61" s="53" t="s">
        <v>629</v>
      </c>
      <c r="K61" s="23" t="s">
        <v>248</v>
      </c>
      <c r="L61" s="19" t="s">
        <v>276</v>
      </c>
      <c r="M61" s="24" t="s">
        <v>249</v>
      </c>
      <c r="AH61" s="19"/>
    </row>
    <row r="62" spans="2:34">
      <c r="B62" s="288"/>
      <c r="C62" s="288"/>
      <c r="D62" s="288"/>
      <c r="E62" s="288"/>
      <c r="F62" s="288"/>
      <c r="H62" s="54" t="s">
        <v>262</v>
      </c>
      <c r="I62" s="53" t="s">
        <v>630</v>
      </c>
      <c r="K62" s="23" t="s">
        <v>200</v>
      </c>
      <c r="L62" s="19" t="s">
        <v>201</v>
      </c>
      <c r="M62" s="24" t="s">
        <v>74</v>
      </c>
      <c r="AH62" s="19"/>
    </row>
    <row r="63" spans="2:34">
      <c r="B63" s="288"/>
      <c r="C63" s="288"/>
      <c r="D63" s="288"/>
      <c r="E63" s="288"/>
      <c r="F63" s="288"/>
      <c r="H63" s="47" t="s">
        <v>71</v>
      </c>
      <c r="I63" s="55" t="s">
        <v>643</v>
      </c>
      <c r="K63" s="23" t="s">
        <v>108</v>
      </c>
      <c r="L63" s="19" t="s">
        <v>109</v>
      </c>
      <c r="M63" s="24" t="s">
        <v>76</v>
      </c>
      <c r="AH63" s="19"/>
    </row>
    <row r="64" spans="2:34">
      <c r="B64" s="288"/>
      <c r="C64" s="288"/>
      <c r="D64" s="288"/>
      <c r="E64" s="288"/>
      <c r="F64" s="288"/>
      <c r="K64" s="23" t="s">
        <v>206</v>
      </c>
      <c r="L64" s="19" t="s">
        <v>207</v>
      </c>
      <c r="M64" s="24" t="s">
        <v>243</v>
      </c>
      <c r="AH64" s="19"/>
    </row>
    <row r="65" spans="2:34">
      <c r="B65" s="288"/>
      <c r="C65" s="288"/>
      <c r="D65" s="288"/>
      <c r="E65" s="288"/>
      <c r="F65" s="288"/>
      <c r="K65" s="23" t="s">
        <v>258</v>
      </c>
      <c r="L65" s="19" t="s">
        <v>279</v>
      </c>
      <c r="M65" s="24" t="s">
        <v>259</v>
      </c>
      <c r="AH65" s="19"/>
    </row>
    <row r="66" spans="2:34">
      <c r="B66" s="288"/>
      <c r="C66" s="288"/>
      <c r="D66" s="288"/>
      <c r="E66" s="288"/>
      <c r="F66" s="288"/>
      <c r="K66" s="23" t="s">
        <v>202</v>
      </c>
      <c r="L66" s="19" t="s">
        <v>203</v>
      </c>
      <c r="M66" s="24" t="s">
        <v>46</v>
      </c>
      <c r="AH66" s="19"/>
    </row>
    <row r="67" spans="2:34">
      <c r="B67" s="288"/>
      <c r="C67" s="288"/>
      <c r="D67" s="288"/>
      <c r="E67" s="288"/>
      <c r="F67" s="288"/>
      <c r="K67" s="23" t="s">
        <v>204</v>
      </c>
      <c r="L67" s="19" t="s">
        <v>205</v>
      </c>
      <c r="M67" s="24" t="s">
        <v>46</v>
      </c>
      <c r="AH67" s="19"/>
    </row>
    <row r="68" spans="2:34">
      <c r="B68" s="288"/>
      <c r="C68" s="288"/>
      <c r="D68" s="288"/>
      <c r="E68" s="288"/>
      <c r="F68" s="288"/>
      <c r="K68" s="23" t="s">
        <v>120</v>
      </c>
      <c r="L68" s="19" t="s">
        <v>121</v>
      </c>
      <c r="M68" s="24" t="s">
        <v>46</v>
      </c>
      <c r="AH68" s="19"/>
    </row>
    <row r="69" spans="2:34">
      <c r="B69" s="288"/>
      <c r="C69" s="288"/>
      <c r="D69" s="288"/>
      <c r="E69" s="288"/>
      <c r="F69" s="288"/>
      <c r="K69" s="23" t="s">
        <v>219</v>
      </c>
      <c r="L69" s="19" t="s">
        <v>220</v>
      </c>
      <c r="M69" s="24" t="s">
        <v>71</v>
      </c>
      <c r="AH69" s="19"/>
    </row>
    <row r="70" spans="2:34">
      <c r="B70" s="288"/>
      <c r="C70" s="288"/>
      <c r="D70" s="288"/>
      <c r="E70" s="288"/>
      <c r="F70" s="288"/>
      <c r="K70" s="23" t="s">
        <v>192</v>
      </c>
      <c r="L70" s="19" t="s">
        <v>193</v>
      </c>
      <c r="M70" s="24" t="s">
        <v>82</v>
      </c>
      <c r="AH70" s="19"/>
    </row>
    <row r="71" spans="2:34">
      <c r="B71" s="288"/>
      <c r="C71" s="288"/>
      <c r="D71" s="288"/>
      <c r="E71" s="288"/>
      <c r="F71" s="288"/>
      <c r="K71" s="23" t="s">
        <v>186</v>
      </c>
      <c r="L71" s="19" t="s">
        <v>187</v>
      </c>
      <c r="M71" s="24" t="s">
        <v>266</v>
      </c>
      <c r="AH71" s="19"/>
    </row>
    <row r="72" spans="2:34">
      <c r="B72" s="288"/>
      <c r="C72" s="288"/>
      <c r="D72" s="288"/>
      <c r="E72" s="288"/>
      <c r="F72" s="288"/>
      <c r="K72" s="23" t="s">
        <v>208</v>
      </c>
      <c r="L72" s="19" t="s">
        <v>209</v>
      </c>
      <c r="M72" s="24" t="s">
        <v>261</v>
      </c>
      <c r="AH72" s="19"/>
    </row>
    <row r="73" spans="2:34">
      <c r="B73" s="288"/>
      <c r="C73" s="288"/>
      <c r="D73" s="288"/>
      <c r="E73" s="288"/>
      <c r="F73" s="288"/>
      <c r="K73" s="23" t="s">
        <v>114</v>
      </c>
      <c r="L73" s="19" t="s">
        <v>115</v>
      </c>
      <c r="M73" s="24" t="s">
        <v>239</v>
      </c>
      <c r="AH73" s="19"/>
    </row>
    <row r="74" spans="2:34">
      <c r="B74" s="288"/>
      <c r="C74" s="288"/>
      <c r="D74" s="288"/>
      <c r="E74" s="288"/>
      <c r="F74" s="288"/>
      <c r="K74" s="23" t="s">
        <v>210</v>
      </c>
      <c r="L74" s="19" t="s">
        <v>211</v>
      </c>
      <c r="M74" s="24" t="s">
        <v>256</v>
      </c>
      <c r="AH74" s="19"/>
    </row>
    <row r="75" spans="2:34">
      <c r="B75" s="288"/>
      <c r="C75" s="288"/>
      <c r="D75" s="288"/>
      <c r="E75" s="288"/>
      <c r="F75" s="288"/>
      <c r="K75" s="23" t="s">
        <v>212</v>
      </c>
      <c r="L75" s="19" t="s">
        <v>213</v>
      </c>
      <c r="M75" s="24" t="s">
        <v>78</v>
      </c>
      <c r="AH75" s="19"/>
    </row>
    <row r="76" spans="2:34">
      <c r="B76" s="288"/>
      <c r="C76" s="288"/>
      <c r="D76" s="288"/>
      <c r="E76" s="288"/>
      <c r="F76" s="288"/>
      <c r="K76" s="23" t="s">
        <v>214</v>
      </c>
      <c r="L76" s="19" t="s">
        <v>215</v>
      </c>
      <c r="M76" s="24" t="s">
        <v>247</v>
      </c>
      <c r="AH76" s="19"/>
    </row>
    <row r="77" spans="2:34">
      <c r="B77" s="288"/>
      <c r="C77" s="288"/>
      <c r="D77" s="288"/>
      <c r="E77" s="288"/>
      <c r="F77" s="288"/>
      <c r="K77" s="23" t="s">
        <v>134</v>
      </c>
      <c r="L77" s="19" t="s">
        <v>135</v>
      </c>
      <c r="M77" s="24" t="s">
        <v>240</v>
      </c>
      <c r="AH77" s="19"/>
    </row>
    <row r="78" spans="2:34">
      <c r="B78" s="288"/>
      <c r="C78" s="288"/>
      <c r="D78" s="288"/>
      <c r="E78" s="288"/>
      <c r="F78" s="288"/>
      <c r="K78" s="23" t="s">
        <v>194</v>
      </c>
      <c r="L78" s="19" t="s">
        <v>195</v>
      </c>
      <c r="M78" s="24" t="s">
        <v>273</v>
      </c>
      <c r="AH78" s="19"/>
    </row>
    <row r="79" spans="2:34">
      <c r="B79" s="288"/>
      <c r="C79" s="288"/>
      <c r="D79" s="288"/>
      <c r="E79" s="288"/>
      <c r="F79" s="288"/>
      <c r="K79" s="23" t="s">
        <v>216</v>
      </c>
      <c r="L79" s="19" t="s">
        <v>65</v>
      </c>
      <c r="M79" s="24" t="s">
        <v>67</v>
      </c>
      <c r="AH79" s="19"/>
    </row>
    <row r="80" spans="2:34">
      <c r="B80" s="288"/>
      <c r="C80" s="288"/>
      <c r="D80" s="288"/>
      <c r="E80" s="288"/>
      <c r="F80" s="288"/>
      <c r="K80" s="23" t="s">
        <v>267</v>
      </c>
      <c r="L80" s="19" t="s">
        <v>268</v>
      </c>
      <c r="M80" s="24" t="s">
        <v>46</v>
      </c>
      <c r="AH80" s="19"/>
    </row>
    <row r="81" spans="2:13">
      <c r="B81" s="288"/>
      <c r="C81" s="288"/>
      <c r="D81" s="288"/>
      <c r="E81" s="288"/>
      <c r="F81" s="288"/>
      <c r="K81" s="23" t="s">
        <v>234</v>
      </c>
      <c r="L81" s="19" t="s">
        <v>275</v>
      </c>
      <c r="M81" s="24" t="s">
        <v>250</v>
      </c>
    </row>
    <row r="82" spans="2:13">
      <c r="B82" s="288"/>
      <c r="C82" s="288"/>
      <c r="D82" s="288"/>
      <c r="E82" s="288"/>
      <c r="F82" s="288"/>
      <c r="K82" s="23" t="s">
        <v>217</v>
      </c>
      <c r="L82" s="19" t="s">
        <v>218</v>
      </c>
      <c r="M82" s="24" t="s">
        <v>262</v>
      </c>
    </row>
    <row r="83" spans="2:13">
      <c r="B83" s="288"/>
      <c r="C83" s="288"/>
      <c r="D83" s="288"/>
      <c r="E83" s="288"/>
      <c r="F83" s="288"/>
      <c r="K83" s="23" t="s">
        <v>104</v>
      </c>
      <c r="L83" s="19" t="s">
        <v>105</v>
      </c>
      <c r="M83" s="24" t="s">
        <v>274</v>
      </c>
    </row>
    <row r="84" spans="2:13">
      <c r="B84" s="288"/>
      <c r="C84" s="288"/>
      <c r="D84" s="288"/>
      <c r="E84" s="288"/>
      <c r="F84" s="288"/>
      <c r="K84" s="23" t="s">
        <v>222</v>
      </c>
      <c r="L84" s="19" t="s">
        <v>221</v>
      </c>
      <c r="M84" s="24"/>
    </row>
    <row r="85" spans="2:13">
      <c r="B85" s="288"/>
      <c r="C85" s="288"/>
      <c r="D85" s="288"/>
      <c r="E85" s="288"/>
      <c r="F85" s="288"/>
      <c r="K85" s="23" t="s">
        <v>222</v>
      </c>
      <c r="L85" s="19" t="s">
        <v>223</v>
      </c>
      <c r="M85" s="24"/>
    </row>
    <row r="86" spans="2:13">
      <c r="B86" s="288"/>
      <c r="C86" s="288"/>
      <c r="D86" s="288"/>
      <c r="E86" s="288"/>
      <c r="F86" s="288"/>
      <c r="K86" s="23" t="s">
        <v>222</v>
      </c>
      <c r="L86" s="19" t="s">
        <v>224</v>
      </c>
      <c r="M86" s="24"/>
    </row>
    <row r="87" spans="2:13">
      <c r="B87" s="288"/>
      <c r="C87" s="288"/>
      <c r="D87" s="288"/>
      <c r="E87" s="288"/>
      <c r="F87" s="288"/>
      <c r="K87" s="16" t="s">
        <v>112</v>
      </c>
      <c r="L87" s="17" t="s">
        <v>113</v>
      </c>
      <c r="M87" s="18" t="s">
        <v>46</v>
      </c>
    </row>
    <row r="88" spans="2:13">
      <c r="B88" s="288"/>
      <c r="C88" s="288"/>
      <c r="D88" s="288"/>
      <c r="E88" s="288"/>
      <c r="F88" s="288"/>
    </row>
    <row r="89" spans="2:13">
      <c r="B89" s="288"/>
      <c r="C89" s="288"/>
      <c r="D89" s="288"/>
      <c r="E89" s="288"/>
      <c r="F89" s="288"/>
    </row>
    <row r="90" spans="2:13">
      <c r="B90" s="288"/>
      <c r="C90" s="288"/>
      <c r="D90" s="288"/>
      <c r="E90" s="288"/>
      <c r="F90" s="288"/>
    </row>
    <row r="91" spans="2:13">
      <c r="B91" s="288"/>
      <c r="C91" s="288"/>
      <c r="D91" s="288"/>
      <c r="E91" s="288"/>
      <c r="F91" s="288"/>
    </row>
    <row r="92" spans="2:13">
      <c r="B92" s="288"/>
      <c r="C92" s="288"/>
      <c r="D92" s="288"/>
      <c r="E92" s="288"/>
      <c r="F92" s="288"/>
    </row>
    <row r="93" spans="2:13">
      <c r="B93" s="288"/>
      <c r="C93" s="288"/>
      <c r="D93" s="288"/>
      <c r="E93" s="288"/>
      <c r="F93" s="288"/>
    </row>
    <row r="94" spans="2:13">
      <c r="B94" s="288"/>
      <c r="C94" s="288"/>
      <c r="D94" s="288"/>
      <c r="E94" s="288"/>
      <c r="F94" s="288"/>
    </row>
    <row r="95" spans="2:13">
      <c r="B95" s="288"/>
      <c r="C95" s="288"/>
      <c r="D95" s="288"/>
      <c r="E95" s="288"/>
      <c r="F95" s="288"/>
    </row>
    <row r="96" spans="2:13">
      <c r="B96" s="288"/>
      <c r="C96" s="288"/>
      <c r="D96" s="288"/>
      <c r="E96" s="288"/>
      <c r="F96" s="288"/>
    </row>
    <row r="97" spans="2:6">
      <c r="B97" s="288"/>
      <c r="C97" s="288"/>
      <c r="D97" s="288"/>
      <c r="E97" s="288"/>
      <c r="F97" s="288"/>
    </row>
    <row r="98" spans="2:6">
      <c r="B98" s="288"/>
      <c r="C98" s="288"/>
      <c r="D98" s="288"/>
      <c r="E98" s="288"/>
      <c r="F98" s="288"/>
    </row>
    <row r="99" spans="2:6">
      <c r="B99" s="288"/>
      <c r="C99" s="288"/>
      <c r="D99" s="288"/>
      <c r="E99" s="288"/>
      <c r="F99" s="288"/>
    </row>
    <row r="100" spans="2:6">
      <c r="B100" s="288"/>
      <c r="C100" s="288"/>
      <c r="D100" s="288"/>
      <c r="E100" s="288"/>
      <c r="F100" s="288"/>
    </row>
    <row r="101" spans="2:6">
      <c r="B101" s="288"/>
      <c r="C101" s="288"/>
      <c r="D101" s="288"/>
      <c r="E101" s="288"/>
      <c r="F101" s="288"/>
    </row>
    <row r="102" spans="2:6">
      <c r="B102" s="288"/>
      <c r="C102" s="288"/>
      <c r="D102" s="288"/>
      <c r="E102" s="288"/>
      <c r="F102" s="288"/>
    </row>
    <row r="103" spans="2:6">
      <c r="B103" s="288"/>
      <c r="C103" s="288"/>
      <c r="D103" s="288"/>
      <c r="E103" s="288"/>
      <c r="F103" s="288"/>
    </row>
    <row r="104" spans="2:6">
      <c r="B104" s="288"/>
      <c r="C104" s="288"/>
      <c r="D104" s="288"/>
      <c r="E104" s="288"/>
      <c r="F104" s="288"/>
    </row>
    <row r="105" spans="2:6">
      <c r="B105" s="288"/>
      <c r="C105" s="288"/>
      <c r="D105" s="288"/>
      <c r="E105" s="288"/>
      <c r="F105" s="288"/>
    </row>
    <row r="106" spans="2:6">
      <c r="B106" s="288"/>
      <c r="C106" s="288"/>
      <c r="D106" s="288"/>
      <c r="E106" s="288"/>
      <c r="F106" s="288"/>
    </row>
    <row r="107" spans="2:6">
      <c r="B107" s="288"/>
      <c r="C107" s="288"/>
      <c r="D107" s="288"/>
      <c r="E107" s="288"/>
      <c r="F107" s="288"/>
    </row>
    <row r="108" spans="2:6">
      <c r="B108" s="288"/>
      <c r="C108" s="288"/>
      <c r="D108" s="288"/>
      <c r="E108" s="288"/>
      <c r="F108" s="288"/>
    </row>
    <row r="109" spans="2:6">
      <c r="B109" s="288"/>
      <c r="C109" s="288"/>
      <c r="D109" s="288"/>
      <c r="E109" s="288"/>
      <c r="F109" s="288"/>
    </row>
    <row r="110" spans="2:6">
      <c r="B110" s="288"/>
      <c r="C110" s="288"/>
      <c r="D110" s="288"/>
      <c r="E110" s="288"/>
      <c r="F110" s="288"/>
    </row>
    <row r="111" spans="2:6">
      <c r="B111" s="288"/>
      <c r="C111" s="288"/>
      <c r="D111" s="288"/>
      <c r="E111" s="288"/>
      <c r="F111" s="288"/>
    </row>
    <row r="112" spans="2:6">
      <c r="B112" s="288"/>
      <c r="C112" s="288"/>
      <c r="D112" s="288"/>
      <c r="E112" s="288"/>
      <c r="F112" s="288"/>
    </row>
    <row r="113" spans="2:6">
      <c r="B113" s="288"/>
      <c r="C113" s="288"/>
      <c r="D113" s="288"/>
      <c r="E113" s="288"/>
      <c r="F113" s="288"/>
    </row>
    <row r="114" spans="2:6">
      <c r="B114" s="288"/>
      <c r="C114" s="288"/>
      <c r="D114" s="288"/>
      <c r="E114" s="288"/>
      <c r="F114" s="288"/>
    </row>
    <row r="115" spans="2:6">
      <c r="B115" s="288"/>
      <c r="C115" s="288"/>
      <c r="D115" s="288"/>
      <c r="E115" s="288"/>
      <c r="F115" s="288"/>
    </row>
    <row r="116" spans="2:6">
      <c r="B116" s="288"/>
      <c r="C116" s="288"/>
      <c r="D116" s="288"/>
      <c r="E116" s="288"/>
      <c r="F116" s="288"/>
    </row>
    <row r="117" spans="2:6">
      <c r="B117" s="288"/>
      <c r="C117" s="288"/>
      <c r="D117" s="288"/>
      <c r="E117" s="288"/>
      <c r="F117" s="288"/>
    </row>
    <row r="118" spans="2:6">
      <c r="B118" s="288"/>
      <c r="C118" s="288"/>
      <c r="D118" s="288"/>
      <c r="E118" s="288"/>
      <c r="F118" s="288"/>
    </row>
    <row r="119" spans="2:6">
      <c r="B119" s="288"/>
      <c r="C119" s="288"/>
      <c r="D119" s="288"/>
      <c r="E119" s="288"/>
      <c r="F119" s="288"/>
    </row>
    <row r="120" spans="2:6">
      <c r="B120" s="288"/>
      <c r="C120" s="288"/>
      <c r="D120" s="288"/>
      <c r="E120" s="288"/>
      <c r="F120" s="288"/>
    </row>
    <row r="121" spans="2:6">
      <c r="B121" s="288"/>
      <c r="C121" s="288"/>
      <c r="D121" s="288"/>
      <c r="E121" s="288"/>
      <c r="F121" s="288"/>
    </row>
    <row r="122" spans="2:6">
      <c r="B122" s="288"/>
      <c r="C122" s="288"/>
      <c r="D122" s="288"/>
      <c r="E122" s="288"/>
      <c r="F122" s="288"/>
    </row>
    <row r="123" spans="2:6">
      <c r="B123" s="288"/>
      <c r="C123" s="288"/>
      <c r="D123" s="288"/>
      <c r="E123" s="288"/>
      <c r="F123" s="288"/>
    </row>
    <row r="124" spans="2:6">
      <c r="B124" s="288"/>
      <c r="C124" s="288"/>
      <c r="D124" s="288"/>
      <c r="E124" s="288"/>
      <c r="F124" s="288"/>
    </row>
    <row r="125" spans="2:6">
      <c r="B125" s="288"/>
      <c r="C125" s="288"/>
      <c r="D125" s="288"/>
      <c r="E125" s="288"/>
      <c r="F125" s="288"/>
    </row>
    <row r="126" spans="2:6">
      <c r="B126" s="288"/>
      <c r="C126" s="288"/>
      <c r="D126" s="288"/>
      <c r="E126" s="288"/>
      <c r="F126" s="288"/>
    </row>
    <row r="127" spans="2:6">
      <c r="B127" s="288"/>
      <c r="C127" s="288"/>
      <c r="D127" s="288"/>
      <c r="E127" s="288"/>
      <c r="F127" s="288"/>
    </row>
  </sheetData>
  <dataConsolidate/>
  <mergeCells count="3">
    <mergeCell ref="H6:I6"/>
    <mergeCell ref="AE26:AE28"/>
    <mergeCell ref="AE29:AE39"/>
  </mergeCells>
  <pageMargins left="0.39370078740157483" right="0.39370078740157483" top="0.39370078740157483" bottom="0.39370078740157483" header="0.31496062992125984" footer="0.31496062992125984"/>
  <pageSetup paperSize="9" scale="7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2"/>
  <dimension ref="A1:I102"/>
  <sheetViews>
    <sheetView topLeftCell="E4" zoomScale="80" zoomScaleNormal="80" workbookViewId="0">
      <selection activeCell="I42" sqref="I42"/>
    </sheetView>
  </sheetViews>
  <sheetFormatPr baseColWidth="10" defaultColWidth="11.42578125" defaultRowHeight="15"/>
  <cols>
    <col min="1" max="1" width="43.7109375" style="547" customWidth="1"/>
    <col min="2" max="2" width="41.7109375" style="547" customWidth="1"/>
    <col min="3" max="3" width="11.42578125" style="547"/>
    <col min="4" max="4" width="77.5703125" style="553" customWidth="1"/>
    <col min="5" max="5" width="11.42578125" style="554"/>
    <col min="6" max="6" width="11.42578125" style="547"/>
    <col min="7" max="7" width="42.42578125" style="547" customWidth="1"/>
    <col min="8" max="8" width="11.42578125" style="547"/>
    <col min="9" max="9" width="18" style="554" customWidth="1"/>
    <col min="10" max="16384" width="11.42578125" style="547"/>
  </cols>
  <sheetData>
    <row r="1" spans="1:9" ht="18.75">
      <c r="A1" s="544"/>
      <c r="B1" s="544"/>
      <c r="C1" s="544"/>
      <c r="D1" s="545"/>
      <c r="E1" s="544"/>
      <c r="F1" s="544"/>
      <c r="G1" s="544"/>
      <c r="H1" s="546"/>
      <c r="I1" s="592"/>
    </row>
    <row r="2" spans="1:9" ht="26.25">
      <c r="A2" s="868" t="s">
        <v>735</v>
      </c>
      <c r="B2" s="868"/>
      <c r="C2" s="868"/>
      <c r="D2" s="868"/>
      <c r="E2" s="868"/>
      <c r="G2" s="868" t="s">
        <v>736</v>
      </c>
      <c r="H2" s="868"/>
      <c r="I2" s="868"/>
    </row>
    <row r="3" spans="1:9" ht="45">
      <c r="A3" s="548" t="s">
        <v>784</v>
      </c>
      <c r="B3" s="548" t="s">
        <v>730</v>
      </c>
      <c r="C3" s="548" t="s">
        <v>731</v>
      </c>
      <c r="D3" s="549" t="s">
        <v>732</v>
      </c>
      <c r="E3" s="549" t="s">
        <v>733</v>
      </c>
      <c r="F3" s="550"/>
      <c r="G3" s="548" t="s">
        <v>730</v>
      </c>
      <c r="H3" s="591"/>
      <c r="I3" s="593" t="s">
        <v>884</v>
      </c>
    </row>
    <row r="4" spans="1:9">
      <c r="A4" s="614" t="s">
        <v>790</v>
      </c>
      <c r="B4" s="615" t="s">
        <v>693</v>
      </c>
      <c r="C4" s="616" t="s">
        <v>504</v>
      </c>
      <c r="D4" s="621" t="s">
        <v>834</v>
      </c>
      <c r="E4" s="543"/>
      <c r="F4" s="550"/>
      <c r="G4" s="615" t="s">
        <v>693</v>
      </c>
      <c r="H4" s="591">
        <v>1</v>
      </c>
      <c r="I4" s="594"/>
    </row>
    <row r="5" spans="1:9" ht="29.25">
      <c r="A5" s="614" t="s">
        <v>687</v>
      </c>
      <c r="B5" s="615" t="s">
        <v>935</v>
      </c>
      <c r="C5" s="616" t="s">
        <v>713</v>
      </c>
      <c r="D5" s="621" t="s">
        <v>930</v>
      </c>
      <c r="E5" s="543"/>
      <c r="F5" s="550"/>
      <c r="G5" s="615" t="s">
        <v>935</v>
      </c>
      <c r="H5" s="591">
        <v>1</v>
      </c>
      <c r="I5" s="594"/>
    </row>
    <row r="6" spans="1:9" ht="29.25">
      <c r="A6" s="614" t="s">
        <v>936</v>
      </c>
      <c r="B6" s="615" t="s">
        <v>936</v>
      </c>
      <c r="C6" s="616" t="s">
        <v>937</v>
      </c>
      <c r="D6" s="621" t="s">
        <v>938</v>
      </c>
      <c r="E6" s="543"/>
      <c r="F6" s="550"/>
      <c r="G6" s="615" t="s">
        <v>936</v>
      </c>
      <c r="H6" s="591"/>
      <c r="I6" s="594"/>
    </row>
    <row r="7" spans="1:9" ht="29.25">
      <c r="A7" s="614" t="s">
        <v>792</v>
      </c>
      <c r="B7" s="615" t="s">
        <v>694</v>
      </c>
      <c r="C7" s="616" t="s">
        <v>506</v>
      </c>
      <c r="D7" s="621" t="s">
        <v>835</v>
      </c>
      <c r="E7" s="543" t="s">
        <v>836</v>
      </c>
      <c r="F7" s="550"/>
      <c r="G7" s="615" t="s">
        <v>911</v>
      </c>
      <c r="H7" s="591">
        <v>1</v>
      </c>
      <c r="I7" s="594"/>
    </row>
    <row r="8" spans="1:9" ht="29.25">
      <c r="A8" s="614" t="s">
        <v>791</v>
      </c>
      <c r="B8" s="615" t="s">
        <v>772</v>
      </c>
      <c r="C8" s="616" t="s">
        <v>505</v>
      </c>
      <c r="D8" s="621" t="s">
        <v>835</v>
      </c>
      <c r="E8" s="543" t="s">
        <v>836</v>
      </c>
      <c r="F8" s="550"/>
      <c r="G8" s="615" t="s">
        <v>908</v>
      </c>
      <c r="H8" s="591">
        <v>1</v>
      </c>
      <c r="I8" s="594"/>
    </row>
    <row r="9" spans="1:9">
      <c r="A9" s="614" t="s">
        <v>910</v>
      </c>
      <c r="B9" s="615" t="s">
        <v>911</v>
      </c>
      <c r="C9" s="616" t="s">
        <v>912</v>
      </c>
      <c r="D9" s="613" t="s">
        <v>934</v>
      </c>
      <c r="E9" s="622"/>
      <c r="F9" s="550"/>
      <c r="G9" s="620" t="s">
        <v>903</v>
      </c>
      <c r="H9" s="591">
        <v>1</v>
      </c>
      <c r="I9" s="594"/>
    </row>
    <row r="10" spans="1:9">
      <c r="A10" s="614" t="s">
        <v>907</v>
      </c>
      <c r="B10" s="615" t="s">
        <v>908</v>
      </c>
      <c r="C10" s="616" t="s">
        <v>909</v>
      </c>
      <c r="D10" s="613" t="s">
        <v>933</v>
      </c>
      <c r="E10" s="622"/>
      <c r="F10" s="550"/>
      <c r="G10" s="615" t="s">
        <v>905</v>
      </c>
      <c r="H10" s="591">
        <v>1</v>
      </c>
      <c r="I10" s="594"/>
    </row>
    <row r="11" spans="1:9">
      <c r="A11" s="614" t="s">
        <v>902</v>
      </c>
      <c r="B11" s="615" t="s">
        <v>903</v>
      </c>
      <c r="C11" s="616" t="s">
        <v>507</v>
      </c>
      <c r="D11" s="621" t="s">
        <v>931</v>
      </c>
      <c r="E11" s="543"/>
      <c r="F11" s="550"/>
      <c r="G11" s="615" t="s">
        <v>698</v>
      </c>
      <c r="H11" s="591">
        <v>1</v>
      </c>
      <c r="I11" s="594"/>
    </row>
    <row r="12" spans="1:9">
      <c r="A12" s="614" t="s">
        <v>904</v>
      </c>
      <c r="B12" s="615" t="s">
        <v>905</v>
      </c>
      <c r="C12" s="616" t="s">
        <v>906</v>
      </c>
      <c r="D12" s="613" t="s">
        <v>932</v>
      </c>
      <c r="E12" s="622"/>
      <c r="F12" s="550"/>
      <c r="G12" s="615" t="s">
        <v>690</v>
      </c>
      <c r="H12" s="591">
        <v>1</v>
      </c>
      <c r="I12" s="594"/>
    </row>
    <row r="13" spans="1:9">
      <c r="A13" s="614" t="s">
        <v>810</v>
      </c>
      <c r="B13" s="615" t="s">
        <v>698</v>
      </c>
      <c r="C13" s="616" t="s">
        <v>525</v>
      </c>
      <c r="D13" s="621"/>
      <c r="E13" s="543"/>
      <c r="F13" s="550"/>
      <c r="G13" s="615" t="s">
        <v>704</v>
      </c>
      <c r="H13" s="591">
        <v>1</v>
      </c>
      <c r="I13" s="594"/>
    </row>
    <row r="14" spans="1:9">
      <c r="A14" s="614" t="s">
        <v>786</v>
      </c>
      <c r="B14" s="615" t="s">
        <v>690</v>
      </c>
      <c r="C14" s="616" t="s">
        <v>716</v>
      </c>
      <c r="D14" s="621"/>
      <c r="E14" s="543"/>
      <c r="F14" s="550"/>
      <c r="G14" s="615" t="s">
        <v>710</v>
      </c>
      <c r="H14" s="591">
        <v>1</v>
      </c>
      <c r="I14" s="594"/>
    </row>
    <row r="15" spans="1:9">
      <c r="A15" s="614" t="s">
        <v>704</v>
      </c>
      <c r="B15" s="615" t="s">
        <v>704</v>
      </c>
      <c r="C15" s="616" t="s">
        <v>724</v>
      </c>
      <c r="D15" s="621"/>
      <c r="E15" s="543"/>
      <c r="F15" s="550"/>
      <c r="G15" s="615" t="s">
        <v>711</v>
      </c>
      <c r="H15" s="591">
        <v>1</v>
      </c>
      <c r="I15" s="594"/>
    </row>
    <row r="16" spans="1:9">
      <c r="A16" s="614" t="s">
        <v>710</v>
      </c>
      <c r="B16" s="615" t="s">
        <v>710</v>
      </c>
      <c r="C16" s="616" t="s">
        <v>537</v>
      </c>
      <c r="D16" s="621"/>
      <c r="E16" s="543"/>
      <c r="F16" s="550"/>
      <c r="G16" s="619" t="s">
        <v>889</v>
      </c>
      <c r="H16" s="591">
        <v>1</v>
      </c>
      <c r="I16" s="594"/>
    </row>
    <row r="17" spans="1:9">
      <c r="A17" s="614" t="s">
        <v>821</v>
      </c>
      <c r="B17" s="615" t="s">
        <v>711</v>
      </c>
      <c r="C17" s="616" t="s">
        <v>729</v>
      </c>
      <c r="D17" s="621"/>
      <c r="E17" s="543"/>
      <c r="F17" s="550"/>
      <c r="G17" s="614" t="s">
        <v>891</v>
      </c>
      <c r="H17" s="591">
        <v>1</v>
      </c>
      <c r="I17" s="594"/>
    </row>
    <row r="18" spans="1:9">
      <c r="A18" s="614" t="s">
        <v>888</v>
      </c>
      <c r="B18" s="614" t="s">
        <v>889</v>
      </c>
      <c r="C18" s="616" t="s">
        <v>531</v>
      </c>
      <c r="D18" s="621" t="s">
        <v>838</v>
      </c>
      <c r="E18" s="543"/>
      <c r="F18" s="550"/>
      <c r="G18" s="615" t="s">
        <v>760</v>
      </c>
      <c r="H18" s="591">
        <v>0</v>
      </c>
      <c r="I18" s="594"/>
    </row>
    <row r="19" spans="1:9">
      <c r="A19" s="614" t="s">
        <v>813</v>
      </c>
      <c r="B19" s="615" t="s">
        <v>759</v>
      </c>
      <c r="C19" s="616" t="s">
        <v>528</v>
      </c>
      <c r="D19" s="621"/>
      <c r="E19" s="543" t="s">
        <v>836</v>
      </c>
      <c r="F19" s="550"/>
      <c r="G19" s="615" t="s">
        <v>748</v>
      </c>
      <c r="H19" s="591">
        <v>0</v>
      </c>
      <c r="I19" s="594"/>
    </row>
    <row r="20" spans="1:9">
      <c r="A20" s="614" t="s">
        <v>890</v>
      </c>
      <c r="B20" s="614" t="s">
        <v>891</v>
      </c>
      <c r="C20" s="616" t="s">
        <v>532</v>
      </c>
      <c r="D20" s="613" t="s">
        <v>838</v>
      </c>
      <c r="E20" s="622"/>
      <c r="F20" s="550"/>
      <c r="G20" s="615" t="s">
        <v>691</v>
      </c>
      <c r="H20" s="591">
        <v>0</v>
      </c>
      <c r="I20" s="594"/>
    </row>
    <row r="21" spans="1:9">
      <c r="A21" s="614" t="s">
        <v>814</v>
      </c>
      <c r="B21" s="615" t="s">
        <v>760</v>
      </c>
      <c r="C21" s="616" t="s">
        <v>529</v>
      </c>
      <c r="D21" s="621"/>
      <c r="E21" s="543"/>
      <c r="F21" s="550"/>
      <c r="G21" s="614" t="s">
        <v>928</v>
      </c>
      <c r="H21" s="591">
        <v>0</v>
      </c>
      <c r="I21" s="594"/>
    </row>
    <row r="22" spans="1:9">
      <c r="A22" s="614" t="s">
        <v>789</v>
      </c>
      <c r="B22" s="615" t="s">
        <v>748</v>
      </c>
      <c r="C22" s="616" t="s">
        <v>719</v>
      </c>
      <c r="D22" s="621" t="s">
        <v>837</v>
      </c>
      <c r="E22" s="543"/>
      <c r="F22" s="550"/>
      <c r="G22" s="615" t="s">
        <v>745</v>
      </c>
      <c r="H22" s="591">
        <v>0</v>
      </c>
      <c r="I22" s="594" t="s">
        <v>734</v>
      </c>
    </row>
    <row r="23" spans="1:9">
      <c r="A23" s="614" t="s">
        <v>787</v>
      </c>
      <c r="B23" s="615" t="s">
        <v>691</v>
      </c>
      <c r="C23" s="616" t="s">
        <v>717</v>
      </c>
      <c r="D23" s="621" t="s">
        <v>837</v>
      </c>
      <c r="E23" s="543"/>
      <c r="F23" s="550"/>
      <c r="G23" s="617" t="s">
        <v>871</v>
      </c>
      <c r="H23" s="591">
        <v>0</v>
      </c>
      <c r="I23" s="594" t="s">
        <v>734</v>
      </c>
    </row>
    <row r="24" spans="1:9">
      <c r="A24" s="614" t="s">
        <v>927</v>
      </c>
      <c r="B24" s="614" t="s">
        <v>928</v>
      </c>
      <c r="C24" s="616" t="s">
        <v>929</v>
      </c>
      <c r="D24" s="613"/>
      <c r="E24" s="622"/>
      <c r="F24" s="550"/>
      <c r="G24" s="615" t="s">
        <v>746</v>
      </c>
      <c r="H24" s="591">
        <v>0</v>
      </c>
      <c r="I24" s="594" t="s">
        <v>734</v>
      </c>
    </row>
    <row r="25" spans="1:9">
      <c r="A25" s="614" t="s">
        <v>793</v>
      </c>
      <c r="B25" s="615" t="s">
        <v>745</v>
      </c>
      <c r="C25" s="616" t="s">
        <v>508</v>
      </c>
      <c r="D25" s="621"/>
      <c r="E25" s="543"/>
      <c r="F25" s="550"/>
      <c r="G25" s="617" t="s">
        <v>872</v>
      </c>
      <c r="H25" s="591">
        <v>0</v>
      </c>
      <c r="I25" s="594" t="s">
        <v>734</v>
      </c>
    </row>
    <row r="26" spans="1:9">
      <c r="A26" s="614" t="s">
        <v>892</v>
      </c>
      <c r="B26" s="617" t="s">
        <v>871</v>
      </c>
      <c r="C26" s="618" t="s">
        <v>864</v>
      </c>
      <c r="D26" s="621"/>
      <c r="E26" s="543"/>
      <c r="F26" s="550"/>
      <c r="G26" s="615" t="s">
        <v>757</v>
      </c>
      <c r="H26" s="591">
        <v>0</v>
      </c>
      <c r="I26" s="594" t="s">
        <v>734</v>
      </c>
    </row>
    <row r="27" spans="1:9">
      <c r="A27" s="614" t="s">
        <v>794</v>
      </c>
      <c r="B27" s="615" t="s">
        <v>746</v>
      </c>
      <c r="C27" s="616" t="s">
        <v>509</v>
      </c>
      <c r="D27" s="621"/>
      <c r="E27" s="543"/>
      <c r="F27" s="550"/>
      <c r="G27" s="615" t="s">
        <v>758</v>
      </c>
      <c r="H27" s="591">
        <v>0</v>
      </c>
      <c r="I27" s="594" t="s">
        <v>734</v>
      </c>
    </row>
    <row r="28" spans="1:9">
      <c r="A28" s="614" t="s">
        <v>893</v>
      </c>
      <c r="B28" s="617" t="s">
        <v>872</v>
      </c>
      <c r="C28" s="618" t="s">
        <v>865</v>
      </c>
      <c r="D28" s="621"/>
      <c r="E28" s="543"/>
      <c r="F28" s="550"/>
      <c r="G28" s="615" t="s">
        <v>756</v>
      </c>
      <c r="H28" s="591">
        <v>0</v>
      </c>
      <c r="I28" s="594" t="s">
        <v>734</v>
      </c>
    </row>
    <row r="29" spans="1:9">
      <c r="A29" s="614" t="s">
        <v>804</v>
      </c>
      <c r="B29" s="615" t="s">
        <v>757</v>
      </c>
      <c r="C29" s="616" t="s">
        <v>519</v>
      </c>
      <c r="D29" s="621"/>
      <c r="E29" s="543"/>
      <c r="F29" s="550"/>
      <c r="G29" s="615" t="s">
        <v>749</v>
      </c>
      <c r="H29" s="591">
        <v>0</v>
      </c>
      <c r="I29" s="594" t="s">
        <v>734</v>
      </c>
    </row>
    <row r="30" spans="1:9">
      <c r="A30" s="614" t="s">
        <v>805</v>
      </c>
      <c r="B30" s="615" t="s">
        <v>758</v>
      </c>
      <c r="C30" s="616" t="s">
        <v>521</v>
      </c>
      <c r="D30" s="621"/>
      <c r="E30" s="543"/>
      <c r="F30" s="550"/>
      <c r="G30" s="617" t="s">
        <v>873</v>
      </c>
      <c r="H30" s="591">
        <v>0</v>
      </c>
      <c r="I30" s="594" t="s">
        <v>734</v>
      </c>
    </row>
    <row r="31" spans="1:9">
      <c r="A31" s="614" t="s">
        <v>803</v>
      </c>
      <c r="B31" s="615" t="s">
        <v>756</v>
      </c>
      <c r="C31" s="616" t="s">
        <v>518</v>
      </c>
      <c r="D31" s="621"/>
      <c r="E31" s="543"/>
      <c r="F31" s="550"/>
      <c r="G31" s="615" t="s">
        <v>754</v>
      </c>
      <c r="H31" s="591">
        <v>0</v>
      </c>
      <c r="I31" s="594" t="s">
        <v>734</v>
      </c>
    </row>
    <row r="32" spans="1:9">
      <c r="A32" s="614" t="s">
        <v>796</v>
      </c>
      <c r="B32" s="615" t="s">
        <v>749</v>
      </c>
      <c r="C32" s="616" t="s">
        <v>511</v>
      </c>
      <c r="D32" s="621"/>
      <c r="E32" s="543"/>
      <c r="F32" s="550"/>
      <c r="G32" s="617" t="s">
        <v>877</v>
      </c>
      <c r="H32" s="591">
        <v>0</v>
      </c>
      <c r="I32" s="594" t="s">
        <v>734</v>
      </c>
    </row>
    <row r="33" spans="1:9">
      <c r="A33" s="614" t="s">
        <v>896</v>
      </c>
      <c r="B33" s="617" t="s">
        <v>873</v>
      </c>
      <c r="C33" s="618" t="s">
        <v>866</v>
      </c>
      <c r="D33" s="621"/>
      <c r="E33" s="543"/>
      <c r="F33" s="550"/>
      <c r="G33" s="615" t="s">
        <v>696</v>
      </c>
      <c r="H33" s="591">
        <v>0</v>
      </c>
      <c r="I33" s="594" t="s">
        <v>734</v>
      </c>
    </row>
    <row r="34" spans="1:9">
      <c r="A34" s="614" t="s">
        <v>801</v>
      </c>
      <c r="B34" s="615" t="s">
        <v>754</v>
      </c>
      <c r="C34" s="616" t="s">
        <v>516</v>
      </c>
      <c r="D34" s="621"/>
      <c r="E34" s="543"/>
      <c r="F34" s="550"/>
      <c r="G34" s="615" t="s">
        <v>755</v>
      </c>
      <c r="H34" s="591">
        <v>1</v>
      </c>
      <c r="I34" s="594" t="s">
        <v>734</v>
      </c>
    </row>
    <row r="35" spans="1:9">
      <c r="A35" s="614" t="s">
        <v>897</v>
      </c>
      <c r="B35" s="617" t="s">
        <v>877</v>
      </c>
      <c r="C35" s="618" t="s">
        <v>870</v>
      </c>
      <c r="D35" s="621"/>
      <c r="E35" s="543"/>
      <c r="F35" s="550"/>
      <c r="G35" s="615" t="s">
        <v>750</v>
      </c>
      <c r="H35" s="591">
        <v>1</v>
      </c>
      <c r="I35" s="594" t="s">
        <v>734</v>
      </c>
    </row>
    <row r="36" spans="1:9">
      <c r="A36" s="614" t="s">
        <v>807</v>
      </c>
      <c r="B36" s="615" t="s">
        <v>696</v>
      </c>
      <c r="C36" s="616" t="s">
        <v>721</v>
      </c>
      <c r="D36" s="621"/>
      <c r="E36" s="543"/>
      <c r="F36" s="550"/>
      <c r="G36" s="615" t="s">
        <v>752</v>
      </c>
      <c r="H36" s="591">
        <v>1</v>
      </c>
      <c r="I36" s="594" t="s">
        <v>734</v>
      </c>
    </row>
    <row r="37" spans="1:9">
      <c r="A37" s="614" t="s">
        <v>802</v>
      </c>
      <c r="B37" s="615" t="s">
        <v>755</v>
      </c>
      <c r="C37" s="616" t="s">
        <v>517</v>
      </c>
      <c r="D37" s="621"/>
      <c r="E37" s="543"/>
      <c r="F37" s="550"/>
      <c r="G37" s="617" t="s">
        <v>875</v>
      </c>
      <c r="H37" s="591">
        <v>1</v>
      </c>
      <c r="I37" s="594" t="s">
        <v>734</v>
      </c>
    </row>
    <row r="38" spans="1:9">
      <c r="A38" s="614" t="s">
        <v>797</v>
      </c>
      <c r="B38" s="615" t="s">
        <v>750</v>
      </c>
      <c r="C38" s="616" t="s">
        <v>512</v>
      </c>
      <c r="D38" s="621"/>
      <c r="E38" s="543"/>
      <c r="F38" s="550"/>
      <c r="G38" s="615" t="s">
        <v>753</v>
      </c>
      <c r="H38" s="591">
        <v>0</v>
      </c>
      <c r="I38" s="594" t="s">
        <v>734</v>
      </c>
    </row>
    <row r="39" spans="1:9">
      <c r="A39" s="614" t="s">
        <v>799</v>
      </c>
      <c r="B39" s="615" t="s">
        <v>752</v>
      </c>
      <c r="C39" s="616" t="s">
        <v>514</v>
      </c>
      <c r="D39" s="621"/>
      <c r="E39" s="543"/>
      <c r="F39" s="550"/>
      <c r="G39" s="617" t="s">
        <v>876</v>
      </c>
      <c r="H39" s="591">
        <v>1</v>
      </c>
      <c r="I39" s="594" t="s">
        <v>734</v>
      </c>
    </row>
    <row r="40" spans="1:9">
      <c r="A40" s="614" t="s">
        <v>898</v>
      </c>
      <c r="B40" s="617" t="s">
        <v>875</v>
      </c>
      <c r="C40" s="618" t="s">
        <v>868</v>
      </c>
      <c r="D40" s="621"/>
      <c r="E40" s="543"/>
      <c r="F40" s="550"/>
      <c r="G40" s="615" t="s">
        <v>751</v>
      </c>
      <c r="H40" s="591">
        <v>1</v>
      </c>
      <c r="I40" s="594" t="s">
        <v>734</v>
      </c>
    </row>
    <row r="41" spans="1:9">
      <c r="A41" s="614" t="s">
        <v>800</v>
      </c>
      <c r="B41" s="615" t="s">
        <v>753</v>
      </c>
      <c r="C41" s="616" t="s">
        <v>515</v>
      </c>
      <c r="D41" s="621"/>
      <c r="E41" s="543"/>
      <c r="F41" s="550"/>
      <c r="G41" s="617" t="s">
        <v>874</v>
      </c>
      <c r="H41" s="591">
        <v>1</v>
      </c>
      <c r="I41" s="594" t="s">
        <v>734</v>
      </c>
    </row>
    <row r="42" spans="1:9">
      <c r="A42" s="614" t="s">
        <v>899</v>
      </c>
      <c r="B42" s="617" t="s">
        <v>876</v>
      </c>
      <c r="C42" s="618" t="s">
        <v>869</v>
      </c>
      <c r="D42" s="621"/>
      <c r="E42" s="543"/>
      <c r="F42" s="550"/>
      <c r="G42" s="615" t="s">
        <v>695</v>
      </c>
      <c r="H42" s="591">
        <v>1</v>
      </c>
      <c r="I42" s="594" t="s">
        <v>734</v>
      </c>
    </row>
    <row r="43" spans="1:9">
      <c r="A43" s="614" t="s">
        <v>798</v>
      </c>
      <c r="B43" s="615" t="s">
        <v>751</v>
      </c>
      <c r="C43" s="616" t="s">
        <v>513</v>
      </c>
      <c r="D43" s="621"/>
      <c r="E43" s="543"/>
      <c r="F43" s="550"/>
      <c r="G43" s="615" t="s">
        <v>747</v>
      </c>
      <c r="H43" s="591">
        <v>1</v>
      </c>
      <c r="I43" s="594" t="s">
        <v>734</v>
      </c>
    </row>
    <row r="44" spans="1:9">
      <c r="A44" s="614" t="s">
        <v>808</v>
      </c>
      <c r="B44" s="615" t="s">
        <v>572</v>
      </c>
      <c r="C44" s="616" t="s">
        <v>523</v>
      </c>
      <c r="D44" s="621"/>
      <c r="E44" s="543" t="s">
        <v>836</v>
      </c>
      <c r="F44" s="550"/>
      <c r="G44" s="615" t="s">
        <v>833</v>
      </c>
      <c r="H44" s="591">
        <v>1</v>
      </c>
      <c r="I44" s="594" t="s">
        <v>734</v>
      </c>
    </row>
    <row r="45" spans="1:9">
      <c r="A45" s="614" t="s">
        <v>900</v>
      </c>
      <c r="B45" s="617" t="s">
        <v>874</v>
      </c>
      <c r="C45" s="618" t="s">
        <v>867</v>
      </c>
      <c r="D45" s="621"/>
      <c r="E45" s="543"/>
      <c r="F45" s="550"/>
      <c r="G45" s="615" t="s">
        <v>697</v>
      </c>
      <c r="H45" s="591">
        <v>1</v>
      </c>
      <c r="I45" s="594"/>
    </row>
    <row r="46" spans="1:9">
      <c r="A46" s="614" t="s">
        <v>806</v>
      </c>
      <c r="B46" s="615" t="s">
        <v>695</v>
      </c>
      <c r="C46" s="616" t="s">
        <v>720</v>
      </c>
      <c r="D46" s="621"/>
      <c r="E46" s="543"/>
      <c r="F46" s="550"/>
      <c r="G46" s="615" t="s">
        <v>688</v>
      </c>
      <c r="H46" s="591">
        <v>1</v>
      </c>
      <c r="I46" s="594"/>
    </row>
    <row r="47" spans="1:9">
      <c r="A47" s="614" t="s">
        <v>795</v>
      </c>
      <c r="B47" s="615" t="s">
        <v>747</v>
      </c>
      <c r="C47" s="616" t="s">
        <v>510</v>
      </c>
      <c r="D47" s="621"/>
      <c r="E47" s="543"/>
      <c r="F47" s="550"/>
      <c r="G47" s="615" t="s">
        <v>674</v>
      </c>
      <c r="H47" s="591">
        <v>1</v>
      </c>
      <c r="I47" s="594"/>
    </row>
    <row r="48" spans="1:9">
      <c r="A48" s="614" t="s">
        <v>901</v>
      </c>
      <c r="B48" s="615" t="s">
        <v>833</v>
      </c>
      <c r="C48" s="616" t="s">
        <v>522</v>
      </c>
      <c r="D48" s="621"/>
      <c r="E48" s="543"/>
      <c r="F48" s="550"/>
      <c r="G48" s="615" t="s">
        <v>700</v>
      </c>
      <c r="H48" s="591">
        <v>1</v>
      </c>
      <c r="I48" s="594"/>
    </row>
    <row r="49" spans="1:9">
      <c r="A49" s="614" t="s">
        <v>809</v>
      </c>
      <c r="B49" s="615" t="s">
        <v>697</v>
      </c>
      <c r="C49" s="616" t="s">
        <v>524</v>
      </c>
      <c r="D49" s="621"/>
      <c r="E49" s="543"/>
      <c r="F49" s="550"/>
      <c r="G49" s="619" t="s">
        <v>895</v>
      </c>
      <c r="H49" s="591">
        <v>1</v>
      </c>
      <c r="I49" s="594" t="s">
        <v>734</v>
      </c>
    </row>
    <row r="50" spans="1:9">
      <c r="A50" s="614" t="s">
        <v>785</v>
      </c>
      <c r="B50" s="615" t="s">
        <v>688</v>
      </c>
      <c r="C50" s="616" t="s">
        <v>714</v>
      </c>
      <c r="D50" s="621" t="s">
        <v>837</v>
      </c>
      <c r="E50" s="543"/>
      <c r="F50" s="550"/>
      <c r="G50" s="615" t="s">
        <v>709</v>
      </c>
      <c r="H50" s="591">
        <v>1</v>
      </c>
      <c r="I50" s="594"/>
    </row>
    <row r="51" spans="1:9" ht="29.25">
      <c r="A51" s="614" t="s">
        <v>832</v>
      </c>
      <c r="B51" s="615" t="s">
        <v>674</v>
      </c>
      <c r="C51" s="616" t="s">
        <v>673</v>
      </c>
      <c r="D51" s="621" t="s">
        <v>839</v>
      </c>
      <c r="E51" s="543"/>
      <c r="F51" s="550"/>
      <c r="G51" s="615" t="s">
        <v>763</v>
      </c>
      <c r="H51" s="591">
        <v>1</v>
      </c>
      <c r="I51" s="594"/>
    </row>
    <row r="52" spans="1:9">
      <c r="A52" s="614" t="s">
        <v>812</v>
      </c>
      <c r="B52" s="615" t="s">
        <v>700</v>
      </c>
      <c r="C52" s="616" t="s">
        <v>527</v>
      </c>
      <c r="D52" s="621"/>
      <c r="E52" s="543"/>
      <c r="F52" s="550"/>
      <c r="G52" s="615" t="s">
        <v>699</v>
      </c>
      <c r="H52" s="591">
        <v>1</v>
      </c>
      <c r="I52" s="594"/>
    </row>
    <row r="53" spans="1:9">
      <c r="A53" s="614" t="s">
        <v>894</v>
      </c>
      <c r="B53" s="614" t="s">
        <v>895</v>
      </c>
      <c r="C53" s="616" t="s">
        <v>520</v>
      </c>
      <c r="D53" s="621"/>
      <c r="E53" s="543"/>
      <c r="F53" s="550"/>
      <c r="G53" s="615" t="s">
        <v>689</v>
      </c>
      <c r="H53" s="591">
        <v>1</v>
      </c>
      <c r="I53" s="594"/>
    </row>
    <row r="54" spans="1:9">
      <c r="A54" s="614" t="s">
        <v>709</v>
      </c>
      <c r="B54" s="615" t="s">
        <v>709</v>
      </c>
      <c r="C54" s="616" t="s">
        <v>536</v>
      </c>
      <c r="D54" s="621"/>
      <c r="E54" s="543"/>
      <c r="F54" s="550"/>
      <c r="G54" s="615" t="s">
        <v>707</v>
      </c>
      <c r="H54" s="591">
        <v>1</v>
      </c>
      <c r="I54" s="594"/>
    </row>
    <row r="55" spans="1:9">
      <c r="A55" s="614" t="s">
        <v>820</v>
      </c>
      <c r="B55" s="615" t="s">
        <v>763</v>
      </c>
      <c r="C55" s="616" t="s">
        <v>728</v>
      </c>
      <c r="D55" s="621"/>
      <c r="E55" s="543"/>
      <c r="F55" s="550"/>
      <c r="G55" s="615" t="s">
        <v>705</v>
      </c>
      <c r="H55" s="591">
        <v>1</v>
      </c>
      <c r="I55" s="594"/>
    </row>
    <row r="56" spans="1:9">
      <c r="A56" s="614" t="s">
        <v>811</v>
      </c>
      <c r="B56" s="615" t="s">
        <v>699</v>
      </c>
      <c r="C56" s="616" t="s">
        <v>526</v>
      </c>
      <c r="D56" s="621" t="s">
        <v>840</v>
      </c>
      <c r="E56" s="543"/>
      <c r="F56" s="550"/>
      <c r="G56" s="615" t="s">
        <v>762</v>
      </c>
      <c r="H56" s="591">
        <v>1</v>
      </c>
      <c r="I56" s="594"/>
    </row>
    <row r="57" spans="1:9">
      <c r="A57" s="614" t="s">
        <v>815</v>
      </c>
      <c r="B57" s="615" t="s">
        <v>701</v>
      </c>
      <c r="C57" s="616" t="s">
        <v>530</v>
      </c>
      <c r="D57" s="621"/>
      <c r="E57" s="543" t="s">
        <v>836</v>
      </c>
      <c r="F57" s="550"/>
      <c r="G57" s="615" t="s">
        <v>761</v>
      </c>
      <c r="H57" s="591">
        <v>1</v>
      </c>
      <c r="I57" s="594"/>
    </row>
    <row r="58" spans="1:9">
      <c r="A58" s="614" t="s">
        <v>689</v>
      </c>
      <c r="B58" s="615" t="s">
        <v>689</v>
      </c>
      <c r="C58" s="616" t="s">
        <v>715</v>
      </c>
      <c r="D58" s="621" t="s">
        <v>837</v>
      </c>
      <c r="E58" s="543"/>
      <c r="F58" s="550"/>
      <c r="G58" s="615" t="s">
        <v>708</v>
      </c>
      <c r="H58" s="591">
        <v>1</v>
      </c>
      <c r="I58" s="594"/>
    </row>
    <row r="59" spans="1:9">
      <c r="A59" s="614" t="s">
        <v>707</v>
      </c>
      <c r="B59" s="615" t="s">
        <v>707</v>
      </c>
      <c r="C59" s="616" t="s">
        <v>535</v>
      </c>
      <c r="D59" s="621"/>
      <c r="E59" s="543"/>
      <c r="F59" s="550"/>
      <c r="G59" s="615" t="s">
        <v>706</v>
      </c>
      <c r="H59" s="591"/>
      <c r="I59" s="594"/>
    </row>
    <row r="60" spans="1:9">
      <c r="A60" s="614" t="s">
        <v>705</v>
      </c>
      <c r="B60" s="615" t="s">
        <v>705</v>
      </c>
      <c r="C60" s="616" t="s">
        <v>725</v>
      </c>
      <c r="D60" s="621"/>
      <c r="E60" s="543"/>
      <c r="F60" s="550"/>
      <c r="G60" s="615" t="s">
        <v>771</v>
      </c>
      <c r="H60" s="591"/>
      <c r="I60" s="594"/>
    </row>
    <row r="61" spans="1:9">
      <c r="A61" s="614" t="s">
        <v>819</v>
      </c>
      <c r="B61" s="615" t="s">
        <v>762</v>
      </c>
      <c r="C61" s="616" t="s">
        <v>534</v>
      </c>
      <c r="D61" s="621"/>
      <c r="E61" s="543"/>
      <c r="F61" s="550"/>
      <c r="G61" s="615" t="s">
        <v>764</v>
      </c>
      <c r="H61" s="591"/>
      <c r="I61" s="594"/>
    </row>
    <row r="62" spans="1:9">
      <c r="A62" s="614" t="s">
        <v>818</v>
      </c>
      <c r="B62" s="615" t="s">
        <v>761</v>
      </c>
      <c r="C62" s="616" t="s">
        <v>533</v>
      </c>
      <c r="D62" s="621"/>
      <c r="E62" s="543"/>
      <c r="F62" s="550"/>
      <c r="G62" s="615" t="s">
        <v>916</v>
      </c>
      <c r="H62" s="591"/>
      <c r="I62" s="594"/>
    </row>
    <row r="63" spans="1:9">
      <c r="A63" s="614" t="s">
        <v>708</v>
      </c>
      <c r="B63" s="615" t="s">
        <v>708</v>
      </c>
      <c r="C63" s="616" t="s">
        <v>727</v>
      </c>
      <c r="D63" s="621"/>
      <c r="E63" s="543"/>
      <c r="F63" s="550"/>
      <c r="G63" s="620" t="s">
        <v>914</v>
      </c>
      <c r="H63" s="591"/>
      <c r="I63" s="594"/>
    </row>
    <row r="64" spans="1:9">
      <c r="A64" s="614" t="s">
        <v>822</v>
      </c>
      <c r="B64" s="615" t="s">
        <v>712</v>
      </c>
      <c r="C64" s="616" t="s">
        <v>538</v>
      </c>
      <c r="D64" s="621"/>
      <c r="E64" s="543" t="s">
        <v>836</v>
      </c>
      <c r="F64" s="550"/>
      <c r="G64" s="615" t="s">
        <v>768</v>
      </c>
      <c r="H64" s="591"/>
      <c r="I64" s="594"/>
    </row>
    <row r="65" spans="1:9">
      <c r="A65" s="614" t="s">
        <v>706</v>
      </c>
      <c r="B65" s="615" t="s">
        <v>706</v>
      </c>
      <c r="C65" s="616" t="s">
        <v>726</v>
      </c>
      <c r="D65" s="621"/>
      <c r="E65" s="543"/>
      <c r="F65" s="550"/>
      <c r="G65" s="615" t="s">
        <v>921</v>
      </c>
      <c r="H65" s="591"/>
      <c r="I65" s="594"/>
    </row>
    <row r="66" spans="1:9">
      <c r="A66" s="614" t="s">
        <v>831</v>
      </c>
      <c r="B66" s="615" t="s">
        <v>771</v>
      </c>
      <c r="C66" s="616" t="s">
        <v>552</v>
      </c>
      <c r="D66" s="621"/>
      <c r="E66" s="543"/>
      <c r="F66" s="550"/>
      <c r="G66" s="620" t="s">
        <v>919</v>
      </c>
      <c r="H66" s="591"/>
      <c r="I66" s="594"/>
    </row>
    <row r="67" spans="1:9">
      <c r="A67" s="614" t="s">
        <v>823</v>
      </c>
      <c r="B67" s="615" t="s">
        <v>764</v>
      </c>
      <c r="C67" s="616" t="s">
        <v>539</v>
      </c>
      <c r="D67" s="621" t="s">
        <v>782</v>
      </c>
      <c r="E67" s="543"/>
      <c r="F67" s="550"/>
      <c r="G67" s="615" t="s">
        <v>769</v>
      </c>
      <c r="H67" s="591"/>
      <c r="I67" s="594"/>
    </row>
    <row r="68" spans="1:9">
      <c r="A68" s="614" t="s">
        <v>915</v>
      </c>
      <c r="B68" s="615" t="s">
        <v>916</v>
      </c>
      <c r="C68" s="616" t="s">
        <v>917</v>
      </c>
      <c r="D68" s="613" t="s">
        <v>782</v>
      </c>
      <c r="E68" s="622"/>
      <c r="F68" s="550"/>
      <c r="G68" s="615" t="s">
        <v>765</v>
      </c>
      <c r="H68" s="591"/>
      <c r="I68" s="594"/>
    </row>
    <row r="69" spans="1:9">
      <c r="A69" s="615" t="s">
        <v>913</v>
      </c>
      <c r="B69" s="615" t="s">
        <v>914</v>
      </c>
      <c r="C69" s="616" t="s">
        <v>547</v>
      </c>
      <c r="D69" s="621" t="s">
        <v>782</v>
      </c>
      <c r="E69" s="543"/>
      <c r="F69" s="550"/>
      <c r="G69" s="615" t="s">
        <v>770</v>
      </c>
      <c r="H69" s="591"/>
      <c r="I69" s="594"/>
    </row>
    <row r="70" spans="1:9">
      <c r="A70" s="614" t="s">
        <v>828</v>
      </c>
      <c r="B70" s="615" t="s">
        <v>768</v>
      </c>
      <c r="C70" s="616" t="s">
        <v>549</v>
      </c>
      <c r="D70" s="621" t="s">
        <v>782</v>
      </c>
      <c r="E70" s="543"/>
      <c r="G70" s="615" t="s">
        <v>692</v>
      </c>
      <c r="H70" s="591"/>
      <c r="I70" s="594"/>
    </row>
    <row r="71" spans="1:9">
      <c r="A71" s="614" t="s">
        <v>920</v>
      </c>
      <c r="B71" s="615" t="s">
        <v>921</v>
      </c>
      <c r="C71" s="616" t="s">
        <v>550</v>
      </c>
      <c r="D71" s="613" t="s">
        <v>782</v>
      </c>
      <c r="E71" s="622"/>
      <c r="G71" s="615" t="s">
        <v>766</v>
      </c>
      <c r="H71" s="591"/>
      <c r="I71" s="594"/>
    </row>
    <row r="72" spans="1:9">
      <c r="A72" s="615" t="s">
        <v>918</v>
      </c>
      <c r="B72" s="615" t="s">
        <v>919</v>
      </c>
      <c r="C72" s="616" t="s">
        <v>548</v>
      </c>
      <c r="D72" s="621" t="s">
        <v>782</v>
      </c>
      <c r="E72" s="543"/>
      <c r="G72" s="615" t="s">
        <v>767</v>
      </c>
      <c r="H72" s="591"/>
      <c r="I72" s="594"/>
    </row>
    <row r="73" spans="1:9">
      <c r="A73" s="614" t="s">
        <v>827</v>
      </c>
      <c r="B73" s="615" t="s">
        <v>773</v>
      </c>
      <c r="C73" s="616" t="s">
        <v>546</v>
      </c>
      <c r="D73" s="621" t="s">
        <v>841</v>
      </c>
      <c r="E73" s="543" t="s">
        <v>836</v>
      </c>
      <c r="G73" s="615" t="s">
        <v>703</v>
      </c>
      <c r="H73" s="591"/>
      <c r="I73" s="627"/>
    </row>
    <row r="74" spans="1:9">
      <c r="A74" s="614" t="s">
        <v>829</v>
      </c>
      <c r="B74" s="615" t="s">
        <v>769</v>
      </c>
      <c r="C74" s="616" t="s">
        <v>550</v>
      </c>
      <c r="D74" s="621" t="s">
        <v>782</v>
      </c>
      <c r="E74" s="543"/>
      <c r="G74" s="615" t="s">
        <v>702</v>
      </c>
      <c r="H74" s="557"/>
      <c r="I74" s="556"/>
    </row>
    <row r="75" spans="1:9">
      <c r="A75" s="614" t="s">
        <v>824</v>
      </c>
      <c r="B75" s="615" t="s">
        <v>765</v>
      </c>
      <c r="C75" s="616" t="s">
        <v>542</v>
      </c>
      <c r="D75" s="621"/>
      <c r="E75" s="543"/>
    </row>
    <row r="76" spans="1:9">
      <c r="A76" s="614" t="s">
        <v>830</v>
      </c>
      <c r="B76" s="615" t="s">
        <v>770</v>
      </c>
      <c r="C76" s="616" t="s">
        <v>551</v>
      </c>
      <c r="D76" s="621" t="s">
        <v>782</v>
      </c>
      <c r="E76" s="543"/>
    </row>
    <row r="77" spans="1:9">
      <c r="A77" s="614" t="s">
        <v>788</v>
      </c>
      <c r="B77" s="615" t="s">
        <v>692</v>
      </c>
      <c r="C77" s="616" t="s">
        <v>718</v>
      </c>
      <c r="D77" s="621" t="s">
        <v>837</v>
      </c>
      <c r="E77" s="543"/>
    </row>
    <row r="78" spans="1:9">
      <c r="A78" s="619" t="s">
        <v>922</v>
      </c>
      <c r="B78" s="619" t="s">
        <v>923</v>
      </c>
      <c r="C78" s="616" t="s">
        <v>545</v>
      </c>
      <c r="D78" s="621" t="s">
        <v>842</v>
      </c>
      <c r="E78" s="543" t="s">
        <v>836</v>
      </c>
    </row>
    <row r="79" spans="1:9">
      <c r="A79" s="614" t="s">
        <v>924</v>
      </c>
      <c r="B79" s="615" t="s">
        <v>925</v>
      </c>
      <c r="C79" s="616" t="s">
        <v>926</v>
      </c>
      <c r="D79" s="613" t="s">
        <v>842</v>
      </c>
      <c r="E79" s="622" t="s">
        <v>836</v>
      </c>
    </row>
    <row r="80" spans="1:9">
      <c r="A80" s="614" t="s">
        <v>825</v>
      </c>
      <c r="B80" s="615" t="s">
        <v>766</v>
      </c>
      <c r="C80" s="616" t="s">
        <v>543</v>
      </c>
      <c r="D80" s="621" t="s">
        <v>782</v>
      </c>
      <c r="E80" s="543"/>
    </row>
    <row r="81" spans="1:8">
      <c r="A81" s="614" t="s">
        <v>826</v>
      </c>
      <c r="B81" s="615" t="s">
        <v>767</v>
      </c>
      <c r="C81" s="616" t="s">
        <v>544</v>
      </c>
      <c r="D81" s="621" t="s">
        <v>782</v>
      </c>
      <c r="E81" s="543"/>
    </row>
    <row r="82" spans="1:8">
      <c r="A82" s="614" t="s">
        <v>817</v>
      </c>
      <c r="B82" s="615" t="s">
        <v>703</v>
      </c>
      <c r="C82" s="616" t="s">
        <v>723</v>
      </c>
      <c r="D82" s="621"/>
      <c r="E82" s="543"/>
    </row>
    <row r="83" spans="1:8">
      <c r="A83" s="614" t="s">
        <v>816</v>
      </c>
      <c r="B83" s="615" t="s">
        <v>702</v>
      </c>
      <c r="C83" s="616" t="s">
        <v>722</v>
      </c>
      <c r="D83" s="621"/>
      <c r="E83" s="543"/>
    </row>
    <row r="84" spans="1:8">
      <c r="D84" s="547"/>
      <c r="E84" s="547"/>
    </row>
    <row r="85" spans="1:8">
      <c r="D85" s="547"/>
      <c r="E85" s="547"/>
    </row>
    <row r="88" spans="1:8" ht="26.25">
      <c r="A88" s="869" t="s">
        <v>775</v>
      </c>
      <c r="B88" s="869"/>
      <c r="C88" s="869"/>
      <c r="D88" s="869"/>
      <c r="E88" s="869"/>
      <c r="G88" s="869" t="s">
        <v>939</v>
      </c>
      <c r="H88" s="869"/>
    </row>
    <row r="89" spans="1:8" ht="45">
      <c r="A89" s="552"/>
      <c r="B89" s="548" t="s">
        <v>730</v>
      </c>
      <c r="C89" s="548" t="s">
        <v>731</v>
      </c>
      <c r="D89" s="549" t="s">
        <v>732</v>
      </c>
      <c r="E89" s="555" t="s">
        <v>733</v>
      </c>
      <c r="G89" s="551" t="s">
        <v>783</v>
      </c>
      <c r="H89" s="557" t="s">
        <v>776</v>
      </c>
    </row>
    <row r="90" spans="1:8">
      <c r="A90" s="614" t="s">
        <v>910</v>
      </c>
      <c r="B90" s="615" t="s">
        <v>911</v>
      </c>
      <c r="C90" s="616" t="s">
        <v>912</v>
      </c>
      <c r="D90" s="617" t="s">
        <v>934</v>
      </c>
      <c r="E90" s="625"/>
      <c r="G90" s="551" t="s">
        <v>780</v>
      </c>
      <c r="H90" s="557" t="s">
        <v>777</v>
      </c>
    </row>
    <row r="91" spans="1:8">
      <c r="A91" s="614" t="s">
        <v>907</v>
      </c>
      <c r="B91" s="615" t="s">
        <v>908</v>
      </c>
      <c r="C91" s="616" t="s">
        <v>909</v>
      </c>
      <c r="D91" s="617" t="s">
        <v>933</v>
      </c>
      <c r="E91" s="625"/>
      <c r="G91" s="551" t="s">
        <v>843</v>
      </c>
      <c r="H91" s="557" t="s">
        <v>778</v>
      </c>
    </row>
    <row r="92" spans="1:8">
      <c r="A92" s="614" t="s">
        <v>902</v>
      </c>
      <c r="B92" s="626" t="s">
        <v>903</v>
      </c>
      <c r="C92" s="616" t="s">
        <v>507</v>
      </c>
      <c r="D92" s="617" t="s">
        <v>931</v>
      </c>
      <c r="E92" s="625"/>
      <c r="G92" s="551" t="s">
        <v>844</v>
      </c>
      <c r="H92" s="557" t="s">
        <v>779</v>
      </c>
    </row>
    <row r="93" spans="1:8" ht="29.25">
      <c r="A93" s="623" t="s">
        <v>827</v>
      </c>
      <c r="B93" s="618" t="s">
        <v>694</v>
      </c>
      <c r="C93" s="618" t="s">
        <v>506</v>
      </c>
      <c r="D93" s="617" t="s">
        <v>835</v>
      </c>
      <c r="E93" s="624" t="s">
        <v>836</v>
      </c>
    </row>
    <row r="94" spans="1:8" ht="29.25">
      <c r="A94" s="623" t="s">
        <v>791</v>
      </c>
      <c r="B94" s="618" t="s">
        <v>772</v>
      </c>
      <c r="C94" s="618" t="s">
        <v>505</v>
      </c>
      <c r="D94" s="617" t="s">
        <v>835</v>
      </c>
      <c r="E94" s="624" t="s">
        <v>836</v>
      </c>
    </row>
    <row r="95" spans="1:8">
      <c r="A95" s="614" t="s">
        <v>904</v>
      </c>
      <c r="B95" s="615" t="s">
        <v>905</v>
      </c>
      <c r="C95" s="616" t="s">
        <v>906</v>
      </c>
      <c r="D95" s="617" t="s">
        <v>932</v>
      </c>
      <c r="E95" s="625"/>
    </row>
    <row r="96" spans="1:8">
      <c r="A96" s="614" t="s">
        <v>888</v>
      </c>
      <c r="B96" s="614" t="s">
        <v>889</v>
      </c>
      <c r="C96" s="614" t="s">
        <v>531</v>
      </c>
      <c r="D96" s="617" t="s">
        <v>840</v>
      </c>
      <c r="E96" s="624"/>
    </row>
    <row r="97" spans="1:5">
      <c r="A97" s="614" t="s">
        <v>890</v>
      </c>
      <c r="B97" s="614" t="s">
        <v>891</v>
      </c>
      <c r="C97" s="614" t="s">
        <v>532</v>
      </c>
      <c r="D97" s="617" t="s">
        <v>840</v>
      </c>
      <c r="E97" s="624"/>
    </row>
    <row r="98" spans="1:5">
      <c r="A98" s="623" t="s">
        <v>811</v>
      </c>
      <c r="B98" s="618" t="s">
        <v>699</v>
      </c>
      <c r="C98" s="614" t="s">
        <v>526</v>
      </c>
      <c r="D98" s="617" t="s">
        <v>838</v>
      </c>
      <c r="E98" s="624"/>
    </row>
    <row r="99" spans="1:5">
      <c r="A99" s="614" t="s">
        <v>689</v>
      </c>
      <c r="B99" s="615" t="s">
        <v>689</v>
      </c>
      <c r="C99" s="616" t="s">
        <v>715</v>
      </c>
      <c r="D99" s="617" t="s">
        <v>837</v>
      </c>
      <c r="E99" s="625"/>
    </row>
    <row r="100" spans="1:5">
      <c r="A100" s="614" t="s">
        <v>827</v>
      </c>
      <c r="B100" s="618" t="s">
        <v>773</v>
      </c>
      <c r="C100" s="618" t="s">
        <v>546</v>
      </c>
      <c r="D100" s="617" t="s">
        <v>841</v>
      </c>
      <c r="E100" s="624"/>
    </row>
    <row r="101" spans="1:5">
      <c r="A101" s="614" t="s">
        <v>922</v>
      </c>
      <c r="B101" s="614" t="s">
        <v>923</v>
      </c>
      <c r="C101" s="616" t="s">
        <v>545</v>
      </c>
      <c r="D101" s="617" t="s">
        <v>842</v>
      </c>
      <c r="E101" s="625" t="s">
        <v>836</v>
      </c>
    </row>
    <row r="102" spans="1:5">
      <c r="A102" s="614" t="s">
        <v>924</v>
      </c>
      <c r="B102" s="626" t="s">
        <v>925</v>
      </c>
      <c r="C102" s="616" t="s">
        <v>926</v>
      </c>
      <c r="D102" s="617" t="s">
        <v>842</v>
      </c>
      <c r="E102" s="625" t="s">
        <v>836</v>
      </c>
    </row>
  </sheetData>
  <autoFilter ref="A3:E83"/>
  <sortState ref="G4:I73">
    <sortCondition ref="G4:G73"/>
  </sortState>
  <mergeCells count="4">
    <mergeCell ref="A2:E2"/>
    <mergeCell ref="G2:I2"/>
    <mergeCell ref="A88:E88"/>
    <mergeCell ref="G88:H88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08Prot"/>
  <dimension ref="B3:B4"/>
  <sheetViews>
    <sheetView workbookViewId="0">
      <selection activeCell="G26" sqref="G26"/>
    </sheetView>
  </sheetViews>
  <sheetFormatPr baseColWidth="10" defaultColWidth="11.42578125" defaultRowHeight="15"/>
  <sheetData>
    <row r="3" spans="2:2" ht="18.75">
      <c r="B3" s="589" t="s">
        <v>883</v>
      </c>
    </row>
    <row r="4" spans="2:2">
      <c r="B4" s="590" t="s">
        <v>882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b99Temp"/>
  <dimension ref="A1"/>
  <sheetViews>
    <sheetView workbookViewId="0">
      <selection activeCell="K37" sqref="K37"/>
    </sheetView>
  </sheetViews>
  <sheetFormatPr baseColWidth="10" defaultColWidth="11.42578125" defaultRowHeight="15"/>
  <cols>
    <col min="1" max="16384" width="11.42578125" style="288"/>
  </cols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1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42</vt:i4>
      </vt:variant>
    </vt:vector>
  </HeadingPairs>
  <TitlesOfParts>
    <vt:vector size="50" baseType="lpstr">
      <vt:lpstr>Zusammenfassung</vt:lpstr>
      <vt:lpstr>Material</vt:lpstr>
      <vt:lpstr>Fertigungskosten</vt:lpstr>
      <vt:lpstr>SBM-SEKOF-FWZ</vt:lpstr>
      <vt:lpstr>Rohstoffrisiken</vt:lpstr>
      <vt:lpstr>Prämissenblatt</vt:lpstr>
      <vt:lpstr>Prämissenblatt_Rohstoff</vt:lpstr>
      <vt:lpstr>Protokoll</vt:lpstr>
      <vt:lpstr>Abwicklungsmodelle</vt:lpstr>
      <vt:lpstr>bottomMaterials</vt:lpstr>
      <vt:lpstr>bottomProcesses</vt:lpstr>
      <vt:lpstr>bottomTools</vt:lpstr>
      <vt:lpstr>Fertigungskosten!Druckbereich</vt:lpstr>
      <vt:lpstr>Material!Druckbereich</vt:lpstr>
      <vt:lpstr>Prämissenblatt!Druckbereich</vt:lpstr>
      <vt:lpstr>Rohstoffrisiken!Druckbereich</vt:lpstr>
      <vt:lpstr>'SBM-SEKOF-FWZ'!Druckbereich</vt:lpstr>
      <vt:lpstr>Zusammenfassung!Druckbereich</vt:lpstr>
      <vt:lpstr>Ergänzungsschlüssel</vt:lpstr>
      <vt:lpstr>Folgewerkzeug</vt:lpstr>
      <vt:lpstr>Kaufteil</vt:lpstr>
      <vt:lpstr>list_Rohstoffschlüssel</vt:lpstr>
      <vt:lpstr>listAngebotsWährungen</vt:lpstr>
      <vt:lpstr>listFlächeneinheit</vt:lpstr>
      <vt:lpstr>listLändernamen</vt:lpstr>
      <vt:lpstr>listMengeneinheiten</vt:lpstr>
      <vt:lpstr>listRohstoffschlüssel_Neu</vt:lpstr>
      <vt:lpstr>listVerrechnungsformen</vt:lpstr>
      <vt:lpstr>listVorhanden</vt:lpstr>
      <vt:lpstr>listZulässigeAngebotswährungen</vt:lpstr>
      <vt:lpstr>listZulässigeBeschaffungswährungen</vt:lpstr>
      <vt:lpstr>MTZ</vt:lpstr>
      <vt:lpstr>Prämie</vt:lpstr>
      <vt:lpstr>QAF_MAPPING_GEWINN_1</vt:lpstr>
      <vt:lpstr>QAF_MAPPING_GEWINN_2</vt:lpstr>
      <vt:lpstr>QAF_MAPPING_GEWINN_3</vt:lpstr>
      <vt:lpstr>QAF_MAPPING_SBM_1</vt:lpstr>
      <vt:lpstr>QAF_MAPPING_SBM_2</vt:lpstr>
      <vt:lpstr>QAF_MAPPING_SBM_3</vt:lpstr>
      <vt:lpstr>Risiko</vt:lpstr>
      <vt:lpstr>Rohstoffe_Materialblatt</vt:lpstr>
      <vt:lpstr>SBM</vt:lpstr>
      <vt:lpstr>SBM_2</vt:lpstr>
      <vt:lpstr>SBMFeld</vt:lpstr>
      <vt:lpstr>SEKOF</vt:lpstr>
      <vt:lpstr>SEKOF_2</vt:lpstr>
      <vt:lpstr>SEKOFFeld</vt:lpstr>
      <vt:lpstr>Stück_Risiko</vt:lpstr>
      <vt:lpstr>Werkzeuginstandhaltung</vt:lpstr>
      <vt:lpstr>WerkzeugwartungFeld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Zwicknagl</dc:creator>
  <cp:lastModifiedBy>uwiedl</cp:lastModifiedBy>
  <cp:lastPrinted>2016-05-18T14:38:07Z</cp:lastPrinted>
  <dcterms:created xsi:type="dcterms:W3CDTF">2010-02-22T08:40:31Z</dcterms:created>
  <dcterms:modified xsi:type="dcterms:W3CDTF">2016-05-23T10:51:29Z</dcterms:modified>
</cp:coreProperties>
</file>