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87" r:id="rId12"/>
  </pivotCaches>
</workbook>
</file>

<file path=xl/calcChain.xml><?xml version="1.0" encoding="utf-8"?>
<calcChain xmlns="http://schemas.openxmlformats.org/spreadsheetml/2006/main">
  <c r="T14" i="8"/>
  <c r="S14"/>
  <c r="U14" s="1"/>
  <c r="Q22" i="18"/>
  <c r="U22" s="1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 s="1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/>
  <c r="O23"/>
  <c r="AB23" s="1"/>
  <c r="O25"/>
  <c r="AB25" s="1"/>
  <c r="O26"/>
  <c r="O27"/>
  <c r="AB27" s="1"/>
  <c r="O28"/>
  <c r="AB28" s="1"/>
  <c r="O29"/>
  <c r="AB29" s="1"/>
  <c r="O30"/>
  <c r="O31"/>
  <c r="AB31"/>
  <c r="O32"/>
  <c r="AB32" s="1"/>
  <c r="O33"/>
  <c r="AB33" s="1"/>
  <c r="O34"/>
  <c r="AB34" s="1"/>
  <c r="O35"/>
  <c r="O36"/>
  <c r="AB36" s="1"/>
  <c r="O37"/>
  <c r="AB37" s="1"/>
  <c r="O38"/>
  <c r="O39"/>
  <c r="AB39" s="1"/>
  <c r="O40"/>
  <c r="AB40" s="1"/>
  <c r="O41"/>
  <c r="AB41" s="1"/>
  <c r="Q23"/>
  <c r="U23" s="1"/>
  <c r="W23" s="1"/>
  <c r="Q25"/>
  <c r="U25" s="1"/>
  <c r="W25" s="1"/>
  <c r="Q26"/>
  <c r="U26" s="1"/>
  <c r="W26" s="1"/>
  <c r="Q27"/>
  <c r="U27"/>
  <c r="W27" s="1"/>
  <c r="Q28"/>
  <c r="U28"/>
  <c r="W28"/>
  <c r="Q29"/>
  <c r="U29" s="1"/>
  <c r="W29" s="1"/>
  <c r="Q30"/>
  <c r="U30"/>
  <c r="W30" s="1"/>
  <c r="Q31"/>
  <c r="U31" s="1"/>
  <c r="W31" s="1"/>
  <c r="Q32"/>
  <c r="U32"/>
  <c r="W32" s="1"/>
  <c r="Q33"/>
  <c r="U33" s="1"/>
  <c r="W33" s="1"/>
  <c r="Q34"/>
  <c r="U34"/>
  <c r="W34" s="1"/>
  <c r="Q35"/>
  <c r="Q36"/>
  <c r="U36"/>
  <c r="W36" s="1"/>
  <c r="Q37"/>
  <c r="U37" s="1"/>
  <c r="W37" s="1"/>
  <c r="Q38"/>
  <c r="U38"/>
  <c r="W38" s="1"/>
  <c r="Q39"/>
  <c r="U39" s="1"/>
  <c r="W39" s="1"/>
  <c r="Q40"/>
  <c r="U40"/>
  <c r="W40" s="1"/>
  <c r="Q41"/>
  <c r="U41"/>
  <c r="W41"/>
  <c r="Q12"/>
  <c r="U12" s="1"/>
  <c r="W12" s="1"/>
  <c r="AB26"/>
  <c r="AB38"/>
  <c r="AB30"/>
  <c r="AB12" i="6"/>
  <c r="K46" i="18"/>
  <c r="K45"/>
  <c r="K44"/>
  <c r="Z12"/>
  <c r="AC12"/>
  <c r="U35"/>
  <c r="W35" s="1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U13" s="1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U35" i="8"/>
  <c r="L43" i="6"/>
  <c r="U34" i="8"/>
  <c r="U45" i="18"/>
  <c r="N46"/>
  <c r="T34" i="8"/>
  <c r="N42" i="6"/>
  <c r="L46" i="18"/>
  <c r="M46"/>
  <c r="AB43" i="6"/>
  <c r="W41"/>
  <c r="N44" i="18"/>
  <c r="I31" i="23"/>
  <c r="P46" i="18"/>
  <c r="O43" i="6"/>
  <c r="O41"/>
  <c r="U41"/>
  <c r="W45" i="18"/>
  <c r="M43" i="6"/>
  <c r="W43"/>
  <c r="M45" i="18"/>
  <c r="T35" i="8"/>
  <c r="L42" i="6"/>
  <c r="O45" i="18"/>
  <c r="AB42" i="6"/>
  <c r="U42"/>
  <c r="M42"/>
  <c r="N45" i="18"/>
  <c r="O42" i="6"/>
  <c r="O46" i="18"/>
  <c r="M41" i="6"/>
  <c r="N41"/>
  <c r="U46" i="18"/>
  <c r="L41" i="6"/>
  <c r="T36" i="8"/>
  <c r="U36"/>
  <c r="W42" i="6"/>
  <c r="P45" i="18"/>
  <c r="U43" i="6"/>
  <c r="AB41"/>
  <c r="N43"/>
  <c r="L45" i="18"/>
  <c r="W46"/>
  <c r="Q24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P22"/>
  <c r="N36"/>
  <c r="O23"/>
  <c r="P14"/>
  <c r="N14"/>
  <c r="P21"/>
  <c r="O36"/>
  <c r="N23"/>
  <c r="N12"/>
  <c r="O14"/>
  <c r="N11"/>
  <c r="P28"/>
  <c r="O15"/>
  <c r="P15"/>
  <c r="O11"/>
  <c r="N28"/>
  <c r="N15"/>
  <c r="O21"/>
  <c r="P36"/>
  <c r="P11"/>
  <c r="O12"/>
  <c r="O22"/>
  <c r="N21"/>
  <c r="N22"/>
  <c r="U44" i="18"/>
  <c r="O44"/>
  <c r="L44"/>
  <c r="M44"/>
  <c r="P44"/>
  <c r="P12" i="2" l="1"/>
  <c r="P13" s="1"/>
  <c r="P18" s="1"/>
  <c r="W15" i="18"/>
  <c r="N13" i="2"/>
  <c r="N24" s="1"/>
  <c r="N27" s="1"/>
  <c r="N31" s="1"/>
  <c r="O13"/>
  <c r="O24" s="1"/>
  <c r="O27" s="1"/>
  <c r="O31" s="1"/>
  <c r="W44" i="18"/>
  <c r="P26" i="2" l="1"/>
  <c r="P23"/>
  <c r="P24" l="1"/>
  <c r="P27" s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<sst xmlns="http://schemas.openxmlformats.org/spreadsheetml/2006/main" count="5632" uniqueCount="2855">
  <si>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</si>
  <si>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</si>
  <si>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</si>
  <si>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</si>
  <si>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</si>
  <si>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</si>
  <si>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</si>
  <si>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</si>
  <si>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</si>
  <si>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</si>
  <si>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</si>
  <si>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</si>
  <si>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</si>
  <si>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</si>
  <si>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</si>
  <si>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</si>
  <si>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</si>
  <si>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</si>
  <si>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</si>
  <si>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</si>
  <si>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</si>
  <si>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</si>
  <si>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</si>
  <si>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</si>
  <si>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</si>
  <si>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</si>
  <si>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</si>
  <si>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</si>
  <si>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</si>
  <si>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</si>
  <si>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</si>
  <si>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</si>
  <si>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</si>
  <si>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</si>
  <si>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</si>
  <si>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</si>
  <si>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</si>
  <si>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</si>
  <si>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</si>
  <si>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</si>
  <si>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</si>
  <si>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</si>
  <si>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</si>
  <si>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</si>
  <si>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</si>
  <si>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</si>
  <si>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</si>
  <si>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</si>
  <si>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</si>
  <si>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</si>
  <si>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</si>
  <si>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</si>
  <si>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</si>
  <si>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</si>
  <si>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</si>
  <si>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</si>
  <si>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</si>
  <si>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</si>
  <si>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</si>
  <si>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</si>
  <si>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</si>
  <si>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</si>
  <si>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</si>
  <si>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</si>
  <si>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</si>
  <si>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</si>
  <si>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</si>
  <si>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</si>
  <si>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</si>
  <si>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</si>
  <si>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</si>
  <si>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</si>
  <si>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</si>
  <si>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</si>
  <si>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</si>
  <si>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</si>
  <si>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</si>
  <si>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</si>
  <si>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</si>
  <si>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</si>
  <si>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</si>
  <si>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</si>
  <si>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</si>
  <si>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</si>
  <si>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</si>
  <si>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</si>
  <si>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</si>
  <si>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</si>
  <si>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</si>
  <si>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</si>
  <si>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</si>
  <si>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</si>
  <si>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</si>
  <si>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</si>
  <si>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</si>
  <si>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</si>
  <si>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</si>
  <si>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</si>
  <si>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</si>
  <si>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</si>
  <si>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</si>
  <si>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</si>
  <si>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</si>
  <si>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</si>
  <si>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</si>
  <si>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</si>
  <si>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</si>
  <si>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</si>
  <si>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</si>
  <si>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</si>
  <si>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</si>
  <si>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</si>
  <si>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</si>
  <si>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</si>
  <si>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</si>
  <si>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</si>
  <si>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</si>
  <si>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</si>
  <si>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</si>
  <si>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</si>
  <si>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</si>
  <si>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</si>
  <si>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</si>
  <si>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</si>
  <si>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</si>
  <si>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</si>
  <si>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</si>
  <si>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</si>
  <si>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</si>
  <si>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</si>
  <si>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</si>
  <si>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</si>
  <si>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</si>
  <si>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</si>
  <si>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</si>
  <si>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</si>
  <si>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</si>
  <si>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</si>
  <si>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</si>
  <si>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</si>
  <si>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</si>
  <si>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</si>
  <si>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</si>
  <si>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</si>
  <si>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</si>
  <si>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</si>
  <si>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</si>
  <si>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</si>
  <si>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</si>
  <si>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</si>
  <si>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</si>
  <si>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</si>
  <si>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</si>
  <si>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</si>
  <si>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</si>
  <si>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</si>
  <si>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</si>
  <si>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</si>
  <si>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</si>
  <si>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</si>
  <si>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</si>
  <si>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</si>
  <si>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</si>
  <si>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</si>
  <si>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</si>
  <si>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</si>
  <si>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</si>
  <si>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</si>
  <si>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</si>
  <si>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</si>
  <si>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</si>
  <si>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</si>
  <si>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</si>
  <si>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</si>
  <si>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</si>
  <si>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</si>
  <si>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</si>
  <si>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</si>
  <si>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</si>
  <si>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</si>
  <si>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</si>
  <si>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</si>
  <si>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</si>
  <si>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</si>
  <si>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</si>
  <si>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</si>
  <si>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</si>
  <si>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</si>
  <si>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</si>
  <si>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</si>
  <si>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</si>
  <si>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</si>
  <si>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</si>
  <si>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</si>
  <si>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</si>
  <si>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</si>
  <si>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</si>
  <si>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</si>
  <si>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</si>
  <si>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</si>
  <si>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</si>
  <si>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</si>
  <si>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</si>
  <si>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</si>
  <si>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</si>
  <si>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</si>
  <si>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</si>
  <si>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</si>
  <si>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</si>
  <si>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</si>
  <si>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</si>
  <si>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</si>
  <si>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</si>
  <si>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</si>
  <si>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</si>
  <si>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</si>
  <si>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</si>
  <si>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</si>
  <si>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</si>
  <si>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</si>
  <si>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</si>
  <si>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</si>
  <si>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</si>
  <si>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</si>
  <si>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</si>
  <si>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</si>
  <si>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</si>
  <si>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</si>
  <si>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</si>
  <si>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</si>
  <si>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</si>
  <si>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</si>
  <si>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</si>
  <si>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</si>
  <si>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</si>
  <si>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</si>
  <si>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</si>
  <si>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</si>
  <si>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</si>
  <si>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</si>
  <si>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</si>
  <si>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</si>
  <si>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</si>
  <si>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</si>
  <si>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</si>
  <si>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</si>
  <si>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</si>
  <si>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</si>
  <si>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</si>
  <si>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</si>
  <si>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</si>
  <si>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</si>
  <si>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</si>
  <si>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</si>
  <si>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</si>
  <si>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</si>
  <si>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</si>
  <si>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</si>
  <si>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</si>
  <si>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</si>
  <si>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</si>
  <si>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</si>
  <si>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</si>
  <si>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</si>
  <si>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</si>
  <si>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</si>
  <si>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</si>
  <si>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</si>
  <si>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</si>
  <si>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</si>
  <si>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</si>
  <si>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</si>
  <si>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</si>
  <si>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</si>
  <si>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</si>
  <si>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</si>
  <si>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</si>
  <si>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</si>
  <si>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</si>
  <si>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</si>
  <si>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</si>
  <si>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</si>
  <si>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</si>
  <si>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</si>
  <si>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</si>
  <si>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</si>
  <si>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</si>
  <si>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</si>
  <si>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</si>
  <si>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</si>
  <si>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</si>
  <si>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</si>
  <si>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</si>
  <si>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</si>
  <si>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</si>
  <si>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</si>
  <si>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</si>
  <si>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</si>
  <si>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</si>
  <si>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</si>
  <si>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</si>
  <si>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</si>
  <si>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</si>
  <si>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</si>
  <si>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</si>
  <si>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</si>
  <si>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</si>
  <si>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</si>
  <si>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</si>
  <si>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</si>
  <si>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</si>
  <si>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</si>
  <si>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</si>
  <si>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</si>
  <si>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</si>
  <si>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</si>
  <si>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</si>
  <si>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</si>
  <si>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</si>
  <si>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</si>
  <si>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</si>
  <si>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</si>
  <si>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</si>
  <si>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</si>
  <si>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</si>
  <si>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</si>
  <si>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</si>
  <si>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</si>
  <si>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</si>
  <si>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</si>
  <si>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</si>
  <si>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</si>
  <si>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</si>
  <si>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</si>
  <si>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</si>
  <si>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</si>
  <si>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</si>
  <si>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</si>
  <si>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</si>
  <si>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</si>
  <si>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</si>
  <si>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</si>
  <si>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</si>
  <si>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</si>
  <si>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</si>
  <si>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</si>
  <si>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</si>
  <si>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</si>
  <si>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</si>
  <si>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</si>
  <si>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</si>
  <si>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</si>
  <si>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</si>
  <si>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</si>
  <si>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</si>
  <si>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</si>
  <si>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</si>
  <si>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</si>
  <si>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</si>
  <si>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</si>
  <si>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</si>
  <si>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</si>
  <si>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</si>
  <si>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</si>
  <si>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</si>
  <si>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</si>
  <si>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</si>
  <si>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</si>
  <si>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</si>
  <si>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</si>
  <si>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</si>
  <si>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</si>
  <si>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</si>
  <si>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</si>
  <si>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</si>
  <si>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</si>
  <si>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</si>
  <si>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</si>
  <si>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</si>
  <si>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</si>
  <si>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</si>
  <si>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</si>
  <si>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</si>
  <si>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</si>
  <si>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</si>
  <si>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</si>
  <si>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</si>
  <si>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</si>
  <si>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</si>
  <si>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</si>
  <si>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</si>
  <si>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</si>
  <si>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</si>
  <si>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</si>
  <si>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</si>
  <si>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</si>
  <si>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</si>
  <si>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</si>
  <si>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</si>
  <si>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</si>
  <si>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</si>
  <si>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</si>
  <si>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</si>
  <si>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</si>
  <si>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</si>
  <si>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</si>
  <si>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</si>
  <si>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</si>
  <si>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</si>
  <si>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</si>
  <si>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</si>
  <si>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</si>
  <si>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</si>
  <si>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</si>
  <si>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</si>
  <si>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</si>
  <si>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</si>
  <si>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</si>
  <si>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</si>
  <si>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</si>
  <si>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</si>
  <si>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</si>
  <si>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</si>
  <si>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</si>
  <si>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</si>
  <si>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</si>
  <si>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</si>
  <si>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</si>
  <si>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</si>
  <si>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</si>
  <si>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</si>
  <si>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</si>
  <si>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</si>
  <si>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</si>
  <si>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</si>
  <si>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</si>
  <si>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</si>
  <si>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</si>
  <si>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</si>
  <si>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</si>
  <si>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</si>
  <si>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</si>
  <si>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</si>
  <si>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</si>
  <si>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</si>
  <si>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</si>
  <si>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</si>
  <si>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</si>
  <si>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</si>
  <si>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</si>
  <si>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</si>
  <si>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</si>
  <si>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</si>
  <si>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</si>
  <si>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</si>
  <si>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</si>
  <si>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</si>
  <si>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</si>
  <si>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</si>
  <si>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</si>
  <si>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</si>
  <si>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</si>
  <si>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</si>
  <si>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</si>
  <si>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</si>
  <si>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</si>
  <si>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</si>
  <si>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</si>
  <si>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</si>
  <si>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</si>
  <si>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</si>
  <si>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</si>
  <si>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</si>
  <si>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</si>
  <si>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</si>
  <si>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</si>
  <si>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</si>
  <si>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</si>
  <si>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</si>
  <si>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</si>
  <si>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</si>
  <si>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</si>
  <si>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</si>
  <si>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</si>
  <si>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</si>
  <si>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</si>
  <si>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</si>
  <si>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</si>
  <si>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</si>
  <si>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</si>
  <si>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</si>
  <si>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</si>
  <si>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</si>
  <si>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</si>
  <si>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</si>
  <si>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</si>
  <si>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</si>
  <si>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</si>
  <si>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</si>
  <si>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</si>
  <si>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</si>
  <si>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</si>
  <si>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</si>
  <si>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</si>
  <si>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</si>
  <si>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</si>
  <si>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</si>
  <si>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</si>
  <si>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</si>
  <si>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</si>
  <si>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</si>
  <si>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</si>
  <si>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</si>
  <si>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</si>
  <si>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</si>
  <si>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</si>
  <si>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</si>
  <si>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</si>
  <si>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</si>
  <si>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</si>
  <si>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</si>
  <si>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</si>
  <si>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</si>
  <si>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</si>
  <si>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</si>
  <si>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</si>
  <si>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</si>
  <si>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</si>
  <si>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</si>
  <si>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</si>
  <si>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</si>
  <si>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</si>
  <si>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</si>
  <si>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</si>
  <si>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</si>
  <si>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</si>
  <si>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</si>
  <si>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</si>
  <si>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</si>
  <si>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</si>
  <si>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</si>
  <si>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</si>
  <si>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</si>
  <si>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</si>
  <si>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</si>
  <si>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</si>
  <si>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</si>
  <si>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</si>
  <si>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</si>
  <si>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</si>
  <si>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</si>
  <si>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</si>
  <si>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</si>
  <si>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</si>
  <si>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</si>
  <si>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</si>
  <si>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</si>
  <si>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</si>
  <si>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</si>
  <si>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</si>
  <si>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</si>
  <si>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</si>
  <si>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</si>
  <si>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</si>
  <si>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</si>
  <si>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</si>
  <si>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</si>
  <si>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</si>
  <si>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</si>
  <si>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</si>
  <si>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</si>
  <si>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</si>
  <si>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</si>
  <si>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</si>
  <si>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</si>
  <si>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</si>
  <si>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</si>
  <si>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</si>
  <si>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</si>
  <si>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</si>
  <si>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</si>
  <si>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</si>
  <si>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</si>
  <si>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</si>
  <si>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</si>
  <si>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</si>
  <si>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</si>
  <si>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</si>
  <si>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</si>
  <si>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</si>
  <si>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</si>
  <si>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</si>
  <si>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</si>
  <si>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</si>
  <si>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</si>
  <si>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</si>
  <si>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</si>
  <si>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</si>
  <si>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</si>
  <si>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</si>
  <si>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</si>
  <si>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</si>
  <si>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</si>
  <si>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</si>
  <si>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</si>
  <si>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</si>
  <si>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</si>
  <si>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</si>
  <si>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</si>
  <si>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</si>
  <si>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</si>
  <si>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</si>
  <si>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</si>
  <si>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</si>
  <si>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</si>
  <si>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</si>
  <si>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</si>
  <si>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</si>
  <si>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</si>
  <si>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</si>
  <si>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</si>
  <si>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</si>
  <si>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</si>
  <si>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</si>
  <si>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</si>
  <si>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</si>
  <si>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</si>
  <si>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</si>
  <si>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</si>
  <si>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</si>
  <si>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</si>
  <si>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</si>
  <si>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</si>
  <si>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</si>
  <si>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</si>
  <si>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</si>
  <si>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</si>
  <si>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</si>
  <si>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</si>
  <si>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</si>
  <si>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</si>
  <si>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</si>
  <si>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</si>
  <si>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</si>
  <si>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</si>
  <si>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</si>
  <si>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</si>
  <si>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</si>
  <si>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</si>
  <si>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</si>
  <si>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</si>
  <si>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</si>
  <si>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</si>
  <si>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</si>
  <si>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</si>
  <si>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</si>
  <si>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</si>
  <si>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</si>
  <si>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</si>
  <si>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</si>
  <si>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</si>
  <si>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</si>
  <si>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</si>
  <si>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</si>
  <si>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</si>
  <si>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</si>
  <si>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</si>
  <si>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</si>
  <si>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</si>
  <si>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</si>
  <si>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</si>
  <si>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</si>
  <si>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</si>
  <si>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</si>
  <si>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</si>
  <si>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</si>
  <si>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</si>
  <si>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</si>
  <si>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</si>
  <si>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</si>
  <si>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</si>
  <si>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</si>
  <si>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</si>
  <si>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</si>
  <si>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</si>
  <si>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</si>
  <si>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</si>
  <si>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</si>
  <si>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</si>
  <si>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</si>
  <si>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</si>
  <si>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</si>
  <si>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</si>
  <si>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</si>
  <si>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</si>
  <si>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</si>
  <si>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</si>
  <si>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</si>
  <si>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</si>
  <si>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</si>
  <si>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</si>
  <si>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</si>
  <si>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</si>
  <si>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</si>
  <si>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</si>
  <si>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</si>
  <si>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</si>
  <si>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</si>
  <si>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</si>
  <si>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</si>
  <si>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</si>
  <si>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</si>
  <si>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</si>
  <si>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</si>
  <si>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</si>
  <si>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</si>
  <si>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</si>
  <si>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</si>
  <si>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</si>
  <si>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</si>
  <si>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</si>
  <si>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</si>
  <si>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</si>
  <si>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</si>
  <si>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</si>
  <si>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</si>
  <si>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</si>
  <si>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</si>
  <si>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</si>
  <si>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</si>
  <si>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</si>
  <si>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</si>
  <si>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</si>
  <si>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</si>
  <si>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</si>
  <si>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</si>
  <si>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</si>
  <si>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</si>
  <si>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</si>
  <si>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</si>
  <si>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</si>
  <si>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</si>
  <si>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</si>
  <si>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</si>
  <si>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</si>
  <si>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</si>
  <si>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</si>
  <si>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</si>
  <si>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</si>
  <si>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</si>
  <si>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</si>
  <si>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</si>
  <si>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</si>
  <si>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</si>
  <si>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</si>
  <si>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</si>
  <si>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</si>
  <si>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</si>
  <si>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</si>
  <si>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</si>
  <si>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</si>
  <si>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</si>
  <si>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</si>
  <si>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</si>
  <si>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</si>
  <si>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</si>
  <si>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</si>
  <si>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</si>
  <si>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</si>
  <si>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</si>
  <si>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</si>
  <si>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</si>
  <si>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</si>
  <si>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</si>
  <si>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</si>
  <si>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</si>
  <si>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</si>
  <si>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</si>
  <si>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</si>
  <si>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</si>
  <si>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</si>
  <si>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</si>
  <si>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</si>
  <si>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</si>
  <si>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</si>
  <si>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</si>
  <si>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</si>
  <si>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</si>
  <si>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</si>
  <si>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</si>
  <si>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</si>
  <si>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</si>
  <si>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</si>
  <si>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</si>
  <si>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</si>
  <si>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</si>
  <si>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</si>
  <si>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</si>
  <si>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</si>
  <si>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</si>
  <si>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</si>
  <si>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</si>
  <si>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</si>
  <si>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</si>
  <si>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</si>
  <si>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</si>
  <si>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</si>
  <si>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</si>
  <si>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</si>
  <si>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</si>
  <si>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</si>
  <si>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</si>
  <si>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</si>
  <si>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</si>
  <si>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</si>
  <si>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</si>
  <si>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</si>
  <si>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</si>
  <si>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</si>
  <si>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</si>
  <si>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</si>
  <si>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</si>
  <si>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</si>
  <si>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</si>
  <si>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</si>
  <si>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</si>
  <si>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</si>
  <si>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</si>
  <si>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</si>
  <si>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</si>
  <si>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</si>
  <si>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</si>
  <si>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</si>
  <si>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</si>
  <si>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</si>
  <si>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</si>
  <si>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</si>
  <si>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</si>
  <si>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</si>
  <si>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</si>
  <si>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</si>
  <si>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</si>
  <si>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</si>
  <si>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</si>
  <si>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</si>
  <si>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</si>
  <si>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</si>
  <si>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</si>
  <si>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</si>
  <si>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</si>
  <si>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</si>
  <si>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</si>
  <si>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</si>
  <si>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</si>
  <si>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</si>
  <si>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</si>
  <si>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</si>
  <si>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</si>
  <si>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</si>
  <si>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</si>
  <si>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</si>
  <si>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</si>
  <si>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</si>
  <si>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</si>
  <si>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</si>
  <si>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</si>
  <si>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</si>
  <si>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</si>
  <si>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</si>
  <si>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</si>
  <si>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</si>
  <si>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</si>
  <si>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</si>
  <si>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</si>
  <si>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</si>
  <si>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</si>
  <si>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</si>
  <si>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</si>
  <si>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</si>
  <si>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</si>
  <si>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</si>
  <si>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</si>
  <si>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</si>
  <si>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</si>
  <si>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</si>
  <si>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</si>
  <si>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</si>
  <si>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</si>
  <si>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</si>
  <si>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</si>
  <si>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</si>
  <si>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</si>
  <si>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</si>
  <si>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</si>
  <si>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</si>
  <si>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</si>
  <si>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</si>
  <si>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</si>
  <si>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</si>
  <si>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</si>
  <si>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</si>
  <si>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</si>
  <si>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</si>
  <si>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</si>
  <si>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</si>
  <si>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</si>
  <si>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</si>
  <si>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</si>
  <si>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</si>
  <si>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</si>
  <si>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</si>
  <si>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</si>
  <si>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</si>
  <si>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</si>
  <si>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</si>
  <si>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</si>
  <si>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</si>
  <si>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</si>
  <si>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</si>
  <si>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</si>
  <si>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</si>
  <si>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</si>
  <si>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</si>
  <si>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</si>
  <si>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</si>
  <si>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</si>
  <si>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</si>
  <si>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</si>
  <si>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</si>
  <si>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</si>
  <si>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</si>
  <si>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</si>
  <si>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</si>
  <si>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</si>
  <si>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</si>
  <si>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</si>
  <si>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</si>
  <si>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</si>
  <si>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</si>
  <si>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</si>
  <si>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</si>
  <si>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</si>
  <si>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</si>
  <si>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</si>
  <si>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</si>
  <si>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</si>
  <si>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</si>
  <si>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</si>
  <si>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</si>
  <si>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</si>
  <si>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</si>
  <si>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</si>
  <si>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</si>
  <si>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</si>
  <si>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</si>
  <si>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</si>
  <si>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</si>
  <si>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</si>
  <si>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</si>
  <si>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</si>
  <si>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</si>
  <si>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</si>
  <si>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</si>
  <si>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</si>
  <si>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</si>
  <si>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</si>
  <si>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</si>
  <si>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</si>
  <si>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</si>
  <si>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</si>
  <si>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</si>
  <si>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</si>
  <si>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</si>
  <si>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</si>
  <si>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</si>
  <si>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</si>
  <si>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</si>
  <si>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</si>
  <si>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</si>
  <si>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</si>
  <si>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</si>
  <si>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</si>
  <si>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</si>
  <si>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</si>
  <si>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</si>
  <si>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</si>
  <si>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</si>
  <si>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</si>
  <si>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</si>
  <si>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</si>
  <si>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</si>
  <si>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</si>
  <si>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</si>
  <si>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</si>
  <si>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</si>
  <si>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</si>
  <si>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</si>
  <si>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</si>
  <si>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</si>
  <si>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</si>
  <si>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</si>
  <si>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</si>
  <si>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</si>
  <si>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</si>
  <si>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</si>
  <si>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</si>
  <si>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</si>
  <si>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</si>
  <si>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</si>
  <si>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</si>
  <si>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</si>
  <si>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</si>
  <si>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</si>
  <si>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</si>
  <si>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</si>
  <si>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</si>
  <si>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</si>
  <si>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</si>
  <si>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</si>
  <si>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</si>
  <si>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</si>
  <si>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</si>
  <si>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</si>
  <si>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</si>
  <si>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</si>
  <si>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</si>
  <si>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</si>
  <si>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</si>
  <si>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</si>
  <si>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</si>
  <si>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</si>
  <si>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</si>
  <si>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</si>
  <si>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</si>
  <si>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</si>
  <si>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</si>
  <si>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</si>
  <si>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</si>
  <si>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</si>
  <si>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</si>
  <si>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</si>
  <si>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</si>
  <si>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</si>
  <si>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</si>
  <si>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</si>
  <si>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</si>
  <si>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</si>
  <si>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</si>
  <si>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</si>
  <si>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</si>
  <si>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</si>
  <si>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</si>
  <si>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</si>
  <si>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</si>
  <si>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</si>
  <si>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</si>
  <si>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</si>
  <si>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</si>
  <si>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</si>
  <si>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</si>
  <si>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</si>
  <si>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</si>
  <si>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</si>
  <si>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</si>
  <si>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</si>
  <si>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</si>
  <si>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</si>
  <si>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</si>
  <si>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</si>
  <si>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</si>
  <si>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</si>
  <si>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</si>
  <si>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</si>
  <si>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</si>
  <si>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</si>
  <si>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</si>
  <si>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</si>
  <si>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</si>
  <si>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</si>
  <si>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</si>
  <si>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</si>
  <si>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</si>
  <si>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</si>
  <si>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</si>
  <si>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</si>
  <si>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</si>
  <si>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</si>
  <si>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</si>
  <si>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</si>
  <si>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</si>
  <si>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</si>
  <si>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</si>
  <si>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</si>
  <si>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</si>
  <si>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</si>
  <si>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</si>
  <si>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</si>
  <si>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</si>
  <si>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</si>
  <si>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</si>
  <si>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</si>
  <si>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</si>
  <si>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</si>
  <si>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</si>
  <si>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</si>
  <si>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</si>
  <si>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</si>
  <si>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</si>
  <si>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</si>
  <si>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</si>
  <si>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</si>
  <si>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</si>
  <si>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</si>
  <si>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</si>
  <si>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</si>
  <si>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</si>
  <si>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</si>
  <si>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</si>
  <si>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</si>
  <si>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</si>
  <si>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</si>
  <si>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</si>
  <si>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</si>
  <si>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</si>
  <si>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</si>
  <si>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</si>
  <si>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</si>
  <si>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</si>
  <si>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</si>
  <si>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</si>
  <si>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</si>
  <si>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</si>
  <si>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</si>
  <si>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</si>
  <si>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</si>
  <si>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</si>
  <si>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</si>
  <si>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</si>
  <si>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</si>
  <si>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</si>
  <si>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</si>
  <si>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</si>
  <si>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</si>
  <si>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</si>
  <si>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</si>
  <si>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</si>
  <si>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</si>
  <si>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</si>
  <si>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</si>
  <si>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</si>
  <si>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</si>
  <si>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</si>
  <si>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</si>
  <si>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</si>
  <si>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</si>
  <si>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</si>
  <si>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</si>
  <si>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</si>
  <si>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</si>
  <si>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</si>
  <si>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</si>
  <si>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</si>
  <si>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</si>
  <si>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</si>
  <si>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</si>
  <si>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</si>
  <si>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</si>
  <si>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</si>
  <si>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</si>
  <si>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</si>
  <si>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</si>
  <si>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</si>
  <si>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</si>
  <si>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</si>
  <si>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</si>
  <si>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</si>
  <si>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</si>
  <si>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</si>
  <si>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</si>
  <si>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</si>
  <si>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</si>
  <si>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</si>
  <si>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</si>
  <si>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</si>
  <si>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</si>
  <si>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</si>
  <si>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</si>
  <si>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</si>
  <si>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</si>
  <si>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</si>
  <si>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</si>
  <si>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</si>
  <si>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</si>
  <si>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</si>
  <si>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</si>
  <si>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</si>
  <si>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</si>
  <si>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</si>
  <si>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</si>
  <si>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</si>
  <si>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</si>
  <si>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</si>
  <si>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</si>
  <si>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</si>
  <si>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</si>
  <si>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</si>
  <si>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</si>
  <si>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</si>
  <si>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</si>
  <si>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</si>
  <si>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</si>
  <si>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</si>
  <si>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</si>
  <si>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</si>
  <si>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</si>
  <si>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</si>
  <si>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</si>
  <si>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</si>
  <si>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</si>
  <si>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</si>
  <si>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</si>
  <si>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</si>
  <si>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</si>
  <si>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</si>
  <si>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</si>
  <si>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</si>
  <si>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</si>
  <si>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</si>
  <si>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</si>
  <si>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</si>
  <si>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</si>
  <si>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</si>
  <si>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</si>
  <si>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</si>
  <si>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</si>
  <si>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</si>
  <si>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</si>
  <si>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</si>
  <si>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</si>
  <si>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</si>
  <si>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</si>
  <si>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</si>
  <si>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</si>
  <si>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</si>
  <si>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</si>
  <si>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</si>
  <si>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</si>
  <si>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</si>
  <si>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</si>
  <si>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</si>
  <si>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</si>
  <si>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</si>
  <si>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</si>
  <si>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</si>
  <si>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</si>
  <si>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</si>
  <si>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</si>
  <si>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</si>
  <si>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</si>
  <si>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</si>
  <si>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</si>
  <si>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</si>
  <si>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</si>
  <si>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</si>
  <si>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</si>
  <si>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</si>
  <si>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</si>
  <si>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</si>
  <si>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</si>
  <si>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</si>
  <si>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</si>
  <si>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</si>
  <si>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</si>
  <si>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</si>
  <si>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</si>
  <si>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</si>
  <si>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</si>
  <si>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</si>
  <si>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</si>
  <si>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</si>
  <si>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</si>
  <si>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</si>
  <si>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</si>
  <si>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</si>
  <si>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</si>
  <si>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</si>
  <si>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</si>
  <si>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</si>
  <si>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</si>
  <si>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</si>
  <si>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</si>
  <si>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</si>
  <si>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</si>
  <si>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</si>
  <si>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</si>
  <si>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</si>
  <si>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</si>
  <si>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</si>
  <si>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</si>
  <si>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</si>
  <si>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</si>
  <si>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</si>
  <si>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</si>
  <si>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</si>
  <si>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</si>
  <si>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</si>
  <si>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</si>
  <si>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</si>
  <si>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</si>
  <si>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</si>
  <si>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</si>
  <si>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</si>
  <si>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</si>
  <si>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</si>
  <si>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</si>
  <si>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</si>
  <si>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</si>
  <si>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</si>
  <si>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</si>
  <si>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</si>
  <si>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</si>
  <si>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</si>
  <si>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</si>
  <si>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</si>
  <si>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</si>
  <si>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</si>
  <si>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</si>
  <si>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</si>
  <si>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</si>
  <si>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</si>
  <si>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</si>
  <si>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</si>
  <si>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</si>
  <si>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</si>
  <si>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</si>
  <si>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</si>
  <si>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</si>
  <si>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</si>
  <si>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</si>
  <si>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</si>
  <si>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</si>
  <si>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</si>
  <si>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</si>
  <si>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</si>
  <si>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</si>
  <si>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</si>
  <si>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</si>
  <si>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</si>
  <si>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</si>
  <si>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</si>
  <si>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</si>
  <si>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</si>
  <si>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</si>
  <si>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</si>
  <si>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</si>
  <si>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</si>
  <si>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</si>
  <si>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</si>
  <si>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</si>
  <si>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</si>
  <si>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</si>
  <si>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</si>
  <si>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</si>
  <si>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</si>
  <si>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</si>
  <si>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</si>
  <si>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</si>
  <si>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</si>
  <si>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</si>
  <si>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</si>
  <si>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</si>
  <si>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</si>
  <si>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</si>
  <si>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</si>
  <si>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</si>
  <si>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</si>
  <si>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</si>
  <si>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</si>
  <si>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</si>
  <si>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</si>
  <si>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</si>
  <si>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</si>
  <si>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</si>
  <si>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</si>
  <si>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</si>
  <si>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</si>
  <si>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</si>
  <si>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</si>
  <si>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</si>
  <si>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</si>
  <si>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</si>
  <si>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</si>
  <si>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</si>
  <si>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</si>
  <si>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</si>
  <si>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</si>
  <si>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</si>
  <si>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</si>
  <si>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</si>
  <si>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</si>
  <si>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</si>
  <si>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</si>
  <si>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</si>
  <si>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</si>
  <si>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</si>
  <si>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</si>
  <si>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</si>
  <si>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</si>
  <si>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</si>
  <si>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</si>
  <si>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</si>
  <si>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</si>
  <si>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</si>
  <si>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</si>
  <si>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</si>
  <si>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</si>
  <si>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</si>
  <si>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</si>
  <si>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</si>
  <si>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</si>
  <si>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</si>
  <si>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</si>
  <si>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</si>
  <si>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</si>
  <si>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</si>
  <si>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</si>
  <si>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</si>
  <si>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</si>
  <si>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</si>
  <si>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</si>
  <si>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</si>
  <si>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</si>
  <si>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</si>
  <si>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</si>
  <si>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</si>
  <si>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</si>
  <si>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</si>
  <si>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</si>
  <si>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</si>
  <si>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</si>
  <si>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</si>
  <si>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</si>
  <si>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</si>
  <si>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</si>
  <si>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</si>
  <si>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</si>
  <si>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</si>
  <si>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</si>
  <si>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</si>
  <si>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</si>
  <si>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</si>
  <si>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</si>
  <si>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</si>
  <si>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</si>
  <si>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</si>
  <si>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</si>
  <si>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</si>
  <si>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</si>
  <si>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</si>
  <si>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</si>
  <si>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</si>
  <si>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</si>
  <si>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</si>
  <si>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</si>
  <si>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</si>
  <si>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</si>
  <si>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</si>
  <si>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</si>
  <si>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</si>
  <si>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</si>
  <si>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</si>
  <si>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</si>
  <si>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</si>
  <si>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</si>
  <si>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</si>
  <si>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</si>
  <si>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</si>
  <si>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</si>
  <si>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</si>
  <si>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</si>
  <si>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</si>
  <si>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</si>
  <si>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</si>
  <si>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</si>
  <si>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</si>
  <si>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</si>
  <si>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</si>
  <si>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</si>
  <si>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</si>
  <si>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</si>
  <si>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</si>
  <si>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</si>
  <si>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</si>
  <si>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</si>
  <si>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</si>
  <si>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</si>
  <si>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</si>
  <si>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</si>
  <si>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</si>
  <si>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</si>
  <si>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</si>
  <si>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</si>
  <si>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</si>
  <si>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</si>
  <si>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</si>
  <si>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</si>
  <si>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</si>
  <si>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</si>
  <si>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</si>
  <si>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</si>
  <si>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</si>
  <si>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</si>
  <si>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</si>
  <si>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</si>
  <si>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</si>
  <si>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</si>
  <si>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</si>
  <si>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</si>
  <si>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</si>
  <si>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</si>
  <si>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</si>
  <si>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</si>
  <si>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</si>
  <si>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</si>
  <si>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</si>
  <si>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</si>
  <si>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</si>
  <si>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</si>
  <si>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</si>
  <si>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</si>
  <si>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</si>
  <si>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</si>
  <si>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</si>
  <si>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</si>
  <si>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</si>
  <si>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</si>
  <si>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</si>
  <si>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</si>
  <si>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</si>
  <si>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</si>
  <si>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</si>
  <si>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</si>
  <si>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</si>
  <si>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</si>
  <si>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</si>
  <si>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</si>
  <si>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</si>
  <si>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</si>
  <si>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</si>
  <si>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</si>
  <si>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</si>
  <si>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</si>
  <si>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</si>
  <si>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</si>
  <si>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</si>
  <si>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</si>
  <si>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</si>
  <si>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</si>
  <si>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</si>
  <si>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</si>
  <si>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</si>
  <si>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</si>
  <si>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</si>
  <si>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</si>
  <si>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</si>
  <si>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</si>
  <si>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</si>
  <si>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</si>
  <si>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</si>
  <si>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</si>
  <si>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</si>
  <si>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</si>
  <si>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</si>
  <si>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</si>
  <si>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</si>
  <si>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</si>
  <si>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</si>
  <si>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</si>
  <si>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</si>
  <si>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</si>
  <si>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</si>
  <si>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</si>
  <si>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</si>
  <si>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</si>
  <si>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</si>
  <si>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</si>
  <si>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</si>
  <si>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</si>
  <si>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</si>
  <si>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</si>
  <si>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</si>
  <si>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</si>
  <si>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</si>
  <si>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</si>
  <si>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</si>
  <si>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</si>
  <si>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</si>
  <si>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</si>
  <si>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</si>
  <si>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</si>
  <si>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</si>
  <si>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</si>
  <si>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</si>
  <si>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</si>
  <si>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</si>
  <si>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</si>
  <si>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</si>
  <si>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</si>
  <si>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</si>
  <si>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</si>
  <si>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</si>
  <si>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</si>
  <si>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</si>
  <si>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</si>
  <si>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</si>
  <si>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</si>
  <si>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</si>
  <si>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</si>
  <si>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</si>
  <si>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</si>
  <si>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</si>
  <si>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</si>
  <si>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</si>
  <si>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</si>
  <si>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</si>
  <si>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</si>
  <si>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</si>
  <si>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</si>
  <si>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</si>
  <si>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</si>
  <si>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</si>
  <si>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</si>
  <si>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</si>
  <si>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</si>
  <si>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</si>
  <si>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</si>
  <si>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</si>
  <si>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</si>
  <si>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</si>
  <si>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</si>
  <si>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</si>
  <si>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</si>
  <si>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</si>
  <si>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</si>
  <si>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</si>
  <si>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</si>
  <si>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</si>
  <si>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</si>
  <si>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</si>
  <si>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</si>
  <si>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</si>
  <si>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</si>
  <si>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</si>
  <si>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</si>
  <si>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</si>
  <si>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</si>
  <si>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</si>
  <si>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</si>
  <si>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</si>
  <si>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</si>
  <si>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</si>
  <si>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</si>
  <si>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</si>
  <si>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</si>
  <si>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</si>
  <si>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</si>
  <si>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</si>
  <si>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</si>
  <si>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</si>
  <si>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</si>
  <si>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</si>
  <si>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</si>
  <si>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</si>
  <si>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</si>
  <si>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</si>
  <si>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</si>
  <si>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</si>
  <si>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</si>
  <si>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</si>
  <si>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</si>
  <si>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</si>
  <si>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</si>
  <si>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</si>
  <si>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</si>
  <si>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</si>
  <si>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</si>
  <si>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</si>
  <si>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</si>
  <si>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</si>
  <si>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</si>
  <si>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</si>
  <si>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</si>
  <si>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</si>
  <si>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</si>
  <si>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</si>
  <si>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</si>
  <si>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</si>
  <si>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</si>
  <si>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</si>
  <si>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</si>
  <si>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</si>
  <si>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</si>
  <si>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</si>
  <si>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</si>
  <si>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</si>
  <si>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</si>
  <si>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</si>
  <si>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</si>
  <si>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</si>
  <si>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</si>
  <si>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</si>
  <si>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</si>
  <si>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</si>
  <si>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</si>
  <si>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</si>
  <si>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</si>
  <si>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</si>
  <si>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</si>
  <si>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</si>
  <si>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</si>
  <si>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</si>
  <si>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</si>
  <si>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</si>
  <si>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</si>
  <si>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</si>
  <si>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</si>
  <si>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</si>
  <si>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</si>
  <si>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</si>
  <si>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</si>
  <si>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</si>
  <si>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</si>
  <si>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</si>
  <si>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</si>
  <si>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</si>
  <si>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</si>
  <si>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</si>
  <si>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</si>
  <si>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</si>
  <si>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</si>
  <si>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</si>
  <si>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</si>
  <si>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</si>
  <si>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</si>
  <si>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</si>
  <si>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</si>
  <si>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</si>
  <si>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</si>
  <si>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</si>
  <si>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</si>
  <si>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</si>
  <si>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</si>
  <si>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</si>
  <si>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</si>
  <si>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</si>
  <si>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</si>
  <si>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</si>
  <si>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</si>
  <si>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</si>
  <si>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</si>
  <si>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</si>
  <si>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</si>
  <si>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</si>
  <si>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</si>
  <si>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</si>
  <si>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</si>
  <si>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</si>
  <si>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</si>
  <si>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</si>
  <si>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</si>
  <si>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</si>
  <si>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</si>
  <si>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</si>
  <si>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</si>
  <si>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</si>
  <si>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</si>
  <si>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</si>
  <si>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</si>
  <si>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</si>
  <si>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</si>
  <si>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</si>
  <si>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</si>
  <si>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</si>
  <si>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</si>
  <si>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</si>
  <si>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</si>
  <si>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</si>
  <si>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</si>
  <si>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</si>
  <si>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</si>
  <si>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</si>
  <si>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</si>
  <si>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</si>
  <si>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</si>
  <si>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</si>
  <si>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</si>
  <si>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</si>
  <si>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</si>
  <si>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</si>
  <si>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</si>
  <si>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</si>
  <si>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</si>
  <si>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</si>
  <si>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</si>
  <si>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</si>
  <si>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</si>
  <si>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</si>
  <si>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</si>
  <si>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</si>
  <si>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</si>
  <si>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</si>
  <si>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</si>
  <si>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</si>
  <si>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</si>
  <si>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</si>
  <si>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</si>
  <si>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</si>
  <si>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</si>
  <si>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</si>
  <si>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</si>
  <si>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</si>
  <si>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</si>
  <si>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</si>
  <si>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</si>
  <si>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</si>
  <si>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</si>
  <si>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</si>
  <si>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</si>
  <si>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</si>
  <si>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</si>
  <si>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</si>
  <si>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</si>
  <si>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</si>
  <si>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</si>
  <si>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</si>
  <si>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</si>
  <si>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</si>
  <si>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</si>
  <si>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</si>
  <si>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</si>
  <si>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</si>
  <si>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</si>
  <si>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</si>
  <si>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</si>
  <si>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</si>
  <si>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</si>
  <si>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</si>
  <si>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</si>
  <si>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</si>
  <si>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</si>
  <si>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</si>
  <si>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</si>
  <si>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</si>
  <si>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</si>
  <si>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</si>
  <si>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</si>
  <si>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</si>
  <si>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</si>
  <si>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</si>
  <si>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</si>
  <si>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</si>
  <si>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</si>
  <si>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</si>
  <si>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</si>
  <si>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</si>
  <si>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</si>
  <si>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</si>
  <si>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</si>
  <si>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</si>
  <si>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</si>
  <si>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</si>
  <si>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</si>
  <si>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</si>
  <si>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</si>
  <si>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</si>
  <si>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</si>
  <si>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</si>
  <si>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</si>
  <si>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</si>
  <si>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</si>
  <si>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</si>
  <si>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</si>
  <si>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</si>
  <si>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</si>
  <si>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</si>
  <si>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</si>
  <si>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</si>
  <si>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</si>
  <si>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</si>
  <si>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</si>
  <si>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</si>
  <si>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</si>
  <si>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</si>
  <si>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</si>
  <si>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</si>
  <si>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</si>
  <si>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</si>
  <si>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</si>
  <si>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</si>
  <si>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</si>
  <si>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</si>
  <si>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</si>
  <si>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</si>
  <si>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</si>
  <si>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</si>
  <si>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</si>
  <si>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</si>
  <si>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</si>
  <si>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</si>
  <si>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</si>
  <si>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</si>
  <si>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</si>
  <si>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</si>
  <si>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</si>
  <si>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</si>
  <si>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</si>
  <si>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</si>
  <si>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</si>
  <si>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</si>
  <si>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</si>
  <si>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</si>
  <si>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</si>
  <si>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</si>
  <si>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</si>
  <si>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</si>
  <si>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</si>
  <si>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</si>
  <si>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</si>
  <si>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</si>
  <si>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</si>
  <si>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</si>
  <si>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</si>
  <si>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</si>
  <si>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</si>
  <si>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</si>
  <si>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</si>
  <si>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</si>
  <si>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</si>
  <si>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</si>
  <si>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</si>
  <si>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</si>
  <si>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</si>
  <si>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</si>
  <si>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</si>
  <si>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</si>
  <si>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</si>
  <si>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</si>
  <si>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</si>
  <si>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</si>
  <si>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</si>
  <si>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</si>
  <si>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</si>
  <si>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</si>
  <si>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</si>
  <si>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</si>
  <si>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</si>
  <si>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</si>
  <si>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</si>
  <si>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</si>
  <si>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</si>
  <si>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</si>
  <si>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</si>
  <si>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</si>
  <si>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</si>
  <si>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</si>
  <si>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</si>
  <si>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</si>
  <si>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</si>
  <si>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</si>
  <si>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</si>
  <si>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</si>
  <si>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</si>
  <si>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</si>
  <si>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</si>
  <si>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</si>
  <si>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</si>
  <si>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</si>
  <si>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</si>
  <si>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</si>
  <si>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</si>
  <si>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</si>
  <si>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</si>
  <si>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</si>
  <si>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</si>
  <si>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</si>
  <si>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</si>
  <si>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</si>
  <si>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</si>
  <si>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</si>
  <si>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</si>
  <si>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</si>
  <si>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</si>
  <si>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</si>
  <si>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</si>
  <si>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</si>
  <si>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</si>
  <si>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</si>
  <si>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</si>
  <si>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</si>
  <si>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</si>
  <si>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</si>
  <si>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</si>
  <si>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</si>
  <si>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</si>
  <si>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</si>
  <si>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</si>
  <si>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</si>
  <si>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</si>
  <si>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</si>
  <si>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</si>
  <si>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</si>
  <si>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</si>
  <si>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</si>
  <si>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</si>
  <si>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</si>
  <si>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</si>
  <si>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</si>
  <si>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</si>
  <si>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</si>
  <si>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</si>
  <si>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</si>
  <si>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</si>
  <si>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</si>
  <si>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</si>
  <si>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</si>
  <si>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</si>
  <si>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</si>
  <si>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</si>
  <si>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</si>
  <si>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</si>
  <si>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</si>
  <si>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</si>
  <si>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</si>
  <si>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</si>
  <si>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</si>
  <si>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</si>
  <si>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</si>
  <si>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</si>
  <si>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</si>
  <si>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</si>
  <si>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</si>
  <si>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</si>
  <si>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</si>
  <si>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</si>
  <si>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</si>
  <si>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</si>
  <si>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</si>
  <si>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</si>
  <si>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</si>
  <si>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</si>
  <si>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</si>
  <si>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</si>
  <si>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</si>
  <si>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</si>
  <si>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</si>
  <si>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</si>
  <si>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</si>
  <si>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</si>
  <si>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</si>
  <si>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</si>
  <si>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</si>
  <si>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</si>
  <si>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</si>
  <si>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</si>
  <si>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</si>
  <si>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</si>
  <si>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</si>
  <si>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</si>
  <si>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</si>
  <si>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</si>
  <si>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</si>
  <si>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</si>
  <si>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</si>
  <si>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</si>
  <si>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</si>
  <si>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</si>
  <si>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</si>
  <si>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</si>
  <si>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</si>
  <si>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</si>
  <si>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</si>
  <si>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</si>
  <si>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</si>
  <si>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</si>
  <si>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</si>
  <si>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</si>
  <si>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</si>
  <si>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</si>
  <si>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</si>
  <si>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</si>
  <si>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</si>
  <si>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</si>
  <si>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</si>
  <si>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</si>
  <si>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</si>
  <si>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</si>
  <si>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</si>
  <si>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</si>
  <si>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</si>
  <si>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</si>
  <si>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</si>
  <si>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</si>
  <si>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</si>
  <si>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</si>
  <si>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</si>
  <si>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</si>
  <si>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</si>
  <si>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</si>
  <si>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</si>
  <si>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</si>
  <si>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</si>
  <si>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</si>
  <si>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</si>
  <si>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</si>
  <si>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</si>
  <si>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</si>
  <si>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</si>
  <si>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</si>
  <si>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</si>
  <si>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</si>
  <si>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</si>
  <si>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</si>
  <si>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</si>
  <si>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</si>
  <si>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</si>
  <si>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</si>
  <si>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</si>
  <si>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</si>
  <si>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</si>
  <si>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</si>
  <si>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</si>
  <si>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</si>
  <si>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</si>
  <si>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</si>
  <si>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</si>
  <si>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</si>
  <si>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</si>
  <si>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</si>
  <si>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</si>
  <si>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</si>
  <si>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</si>
  <si>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</si>
  <si>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</si>
  <si>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</si>
  <si>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</si>
  <si>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</si>
  <si>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</si>
  <si>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</si>
  <si>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</si>
  <si>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</si>
  <si>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</si>
  <si>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</si>
  <si>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</si>
  <si>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</si>
  <si>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</si>
  <si>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</si>
  <si>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</si>
  <si>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</si>
  <si>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</si>
  <si>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</si>
  <si>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</si>
  <si>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</si>
  <si>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</si>
  <si>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</si>
  <si>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</si>
  <si>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</si>
  <si>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</si>
  <si>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</si>
  <si>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</si>
  <si>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</si>
  <si>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</si>
  <si>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</si>
  <si>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</si>
  <si>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</si>
  <si>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</si>
  <si>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</si>
  <si>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</si>
  <si>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</si>
  <si>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</si>
  <si>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</si>
  <si>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</si>
  <si>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</si>
  <si>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</si>
  <si>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</si>
  <si>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</si>
  <si>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</si>
  <si>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</si>
  <si>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</si>
  <si>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</si>
  <si>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</si>
  <si>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</si>
  <si>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</si>
  <si>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</si>
  <si>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</si>
  <si>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</si>
  <si>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</si>
  <si>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</si>
  <si>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</si>
  <si>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</si>
  <si>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</si>
  <si>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</si>
  <si>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</si>
  <si>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</si>
  <si>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</si>
  <si>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</si>
  <si>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</si>
  <si>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</si>
  <si>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</si>
  <si>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</si>
  <si>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</si>
  <si>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</si>
  <si>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</si>
  <si>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</si>
  <si>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</si>
  <si>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</si>
  <si>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</si>
  <si>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</si>
  <si>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</si>
  <si>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</si>
  <si>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</si>
  <si>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</si>
  <si>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</si>
  <si>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</si>
  <si>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</si>
  <si>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</si>
  <si>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</si>
  <si>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</si>
  <si>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</si>
  <si>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</si>
  <si>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</si>
  <si>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</si>
  <si>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</si>
  <si>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</si>
  <si>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</si>
  <si>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</si>
  <si>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</si>
  <si>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</si>
  <si>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</si>
  <si>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</si>
  <si>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</si>
  <si>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</si>
  <si>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</si>
  <si>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</si>
  <si>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</si>
  <si>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</si>
  <si>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</si>
  <si>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</si>
  <si>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</si>
  <si>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</si>
  <si>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</si>
  <si>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</si>
  <si>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</si>
  <si>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</si>
  <si>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</si>
  <si>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</si>
  <si>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</si>
  <si>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</si>
  <si>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</si>
  <si>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</si>
  <si>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</si>
  <si>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</si>
  <si>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</si>
  <si>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</si>
  <si>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</si>
  <si>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</si>
  <si>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</si>
  <si>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</si>
  <si>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</si>
  <si>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</si>
  <si>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</si>
  <si>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</si>
  <si>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</si>
  <si>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</si>
  <si>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</si>
  <si>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</si>
  <si>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</si>
  <si>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</si>
  <si>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</si>
  <si>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</si>
  <si>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</si>
  <si>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</si>
  <si>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</si>
  <si>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</si>
  <si>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</si>
  <si>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</si>
  <si>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</si>
  <si>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</si>
  <si>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</si>
  <si>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</si>
  <si>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</si>
  <si>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</si>
  <si>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</si>
  <si>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</si>
  <si>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</si>
  <si>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</si>
  <si>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</si>
  <si>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</si>
  <si>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</si>
  <si>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</si>
  <si>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</si>
  <si>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</si>
  <si>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</si>
  <si>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</si>
  <si>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</si>
  <si>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</si>
  <si>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</si>
  <si>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</si>
  <si>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</si>
  <si>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</si>
  <si>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</si>
  <si>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</si>
  <si>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</si>
  <si>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</si>
  <si>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</si>
  <si>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</si>
  <si>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</si>
  <si>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</si>
  <si>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</si>
  <si>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</si>
  <si>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</si>
  <si>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</si>
  <si>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</si>
  <si>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</si>
  <si>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</si>
  <si>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</si>
  <si>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</si>
  <si>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</si>
  <si>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</si>
  <si>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</si>
  <si>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</si>
  <si>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</si>
  <si>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</si>
  <si>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</si>
  <si>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</si>
  <si>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</si>
  <si>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</si>
  <si>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</si>
  <si>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</si>
  <si>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</si>
  <si>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</si>
  <si>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</si>
  <si>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</si>
  <si>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</si>
  <si>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</si>
  <si>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</si>
  <si>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</si>
  <si>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</si>
  <si>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</si>
  <si>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</si>
  <si>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</si>
  <si>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</si>
  <si>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</si>
  <si>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</si>
  <si>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</si>
  <si>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</si>
  <si>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</si>
  <si>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</si>
  <si>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</si>
  <si>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</si>
  <si>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</si>
  <si>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</si>
  <si>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</si>
  <si>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</si>
  <si>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</si>
  <si>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</si>
  <si>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</si>
  <si>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</si>
  <si>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</si>
  <si>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</si>
  <si>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</si>
  <si>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</si>
  <si>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</si>
  <si>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</si>
  <si>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</si>
  <si>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</si>
  <si>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</si>
  <si>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</si>
  <si>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</si>
  <si>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</si>
  <si>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</si>
  <si>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</si>
  <si>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</si>
  <si>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</si>
  <si>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</si>
  <si>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</si>
  <si>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</si>
  <si>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</si>
  <si>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</si>
  <si>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</si>
  <si>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</si>
  <si>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</si>
  <si>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</si>
  <si>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</si>
  <si>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</si>
  <si>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</si>
  <si>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</si>
  <si>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</si>
  <si>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</si>
  <si>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</si>
  <si>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</si>
  <si>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</si>
  <si>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</si>
  <si>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</si>
  <si>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</si>
  <si>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</si>
  <si>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</si>
  <si>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</si>
  <si>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</si>
  <si>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</si>
  <si>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</si>
  <si>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</si>
  <si>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</si>
  <si>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</si>
  <si>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</si>
  <si>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</si>
  <si>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</si>
  <si>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</si>
  <si>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</si>
  <si>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</si>
  <si>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</si>
  <si>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</si>
  <si>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</si>
  <si>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</si>
  <si>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</si>
  <si>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</si>
  <si>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</si>
  <si>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</si>
  <si>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</si>
  <si>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</si>
  <si>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</si>
  <si>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</si>
  <si>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</si>
  <si>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</si>
  <si>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</si>
  <si>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</si>
  <si>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</si>
  <si>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</si>
  <si>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</si>
  <si>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</si>
  <si>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</si>
  <si>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</si>
  <si>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</si>
  <si>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</si>
  <si>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</si>
  <si>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</si>
  <si>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</si>
  <si>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</si>
  <si>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</si>
  <si>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</si>
  <si>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</si>
  <si>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</si>
  <si>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</si>
  <si>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</si>
  <si>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</si>
  <si>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</si>
  <si>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</si>
  <si>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</si>
  <si>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</si>
  <si>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</si>
  <si>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</si>
  <si>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</si>
  <si>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</si>
  <si>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</si>
  <si>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</si>
  <si>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</si>
  <si>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</si>
  <si>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</si>
  <si>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</si>
  <si>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</si>
  <si>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</si>
  <si>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</si>
  <si>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</si>
  <si>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</si>
  <si>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</si>
  <si>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</si>
  <si>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</si>
  <si>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</si>
  <si>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</si>
  <si>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</si>
  <si>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</si>
  <si>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</si>
  <si>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</si>
  <si>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</si>
  <si>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</si>
  <si>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</si>
  <si>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</si>
  <si>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</si>
  <si>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</si>
  <si>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</si>
  <si>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</si>
  <si>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</si>
  <si>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</si>
  <si>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</si>
  <si>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</si>
  <si>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</si>
  <si>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</si>
  <si>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</si>
  <si>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</si>
  <si>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</si>
  <si>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</si>
  <si>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</si>
  <si>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</si>
  <si>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</si>
  <si>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</si>
  <si>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</si>
  <si>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</si>
  <si>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</si>
  <si>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</si>
  <si>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</si>
  <si>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</si>
  <si>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</si>
  <si>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</si>
  <si>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</si>
  <si>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</si>
  <si>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</si>
  <si>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</si>
  <si>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</si>
  <si>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</si>
  <si>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</si>
  <si>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</si>
  <si>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</si>
  <si>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</si>
  <si>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</si>
  <si>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</si>
  <si>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</si>
  <si>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</si>
  <si>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</si>
  <si>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</si>
  <si>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</si>
  <si>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</si>
  <si>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</si>
  <si>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</si>
  <si>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</si>
  <si>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</si>
  <si>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</si>
  <si>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</si>
  <si>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</si>
  <si>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</si>
  <si>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</si>
  <si>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</si>
  <si>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</si>
  <si>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</si>
  <si>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</si>
  <si>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</si>
  <si>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</si>
  <si>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</si>
  <si>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</si>
  <si>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</si>
  <si>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</si>
  <si>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</si>
  <si>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</si>
  <si>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</si>
  <si>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</si>
  <si>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</si>
  <si>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</si>
  <si>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</si>
  <si>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</si>
  <si>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</si>
  <si>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</si>
  <si>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</si>
  <si>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</si>
  <si>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</si>
  <si>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</si>
  <si>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</si>
  <si>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</si>
  <si>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</si>
  <si>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</si>
  <si>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</si>
  <si>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</si>
  <si>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</si>
  <si>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</si>
  <si>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</si>
  <si>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</si>
  <si>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</si>
  <si>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</si>
  <si>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</si>
  <si>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</si>
  <si>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</si>
  <si>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</si>
  <si>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</si>
  <si>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</si>
  <si>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</si>
  <si>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</si>
  <si>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</si>
  <si>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</si>
  <si>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</si>
  <si>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</si>
  <si>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</si>
  <si>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</si>
  <si>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</si>
  <si>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</si>
  <si>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</si>
  <si>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</si>
  <si>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</si>
  <si>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</si>
  <si>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</si>
  <si>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</si>
  <si>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</si>
  <si>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</si>
  <si>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</si>
  <si>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</si>
  <si>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</si>
  <si>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</si>
  <si>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</si>
  <si>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</si>
  <si>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</si>
  <si>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</si>
  <si>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</si>
  <si>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</si>
  <si>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</si>
  <si>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</si>
  <si>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</si>
  <si>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</si>
  <si>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</si>
  <si>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</si>
  <si>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</si>
  <si>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</si>
  <si>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</si>
  <si>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</si>
  <si>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</si>
  <si>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</si>
  <si>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</si>
  <si>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</si>
  <si>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</si>
  <si>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</si>
  <si>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</si>
  <si>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</si>
  <si>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</si>
  <si>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</si>
  <si>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</si>
  <si>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</si>
  <si>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</si>
  <si>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</si>
  <si>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</si>
  <si>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</si>
  <si>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</si>
  <si>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</si>
  <si>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</si>
  <si>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</si>
  <si>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</si>
  <si>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</si>
  <si>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</si>
  <si>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</si>
  <si>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</si>
  <si>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</si>
  <si>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</si>
  <si>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</si>
  <si>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</si>
  <si>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</si>
  <si>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</si>
  <si>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</si>
  <si>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</si>
  <si>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</si>
  <si>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</si>
  <si>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</si>
  <si>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</si>
  <si>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</si>
  <si>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</si>
  <si>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</si>
  <si>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</si>
  <si>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</si>
  <si>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</si>
  <si>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</si>
  <si>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</si>
  <si>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</si>
  <si>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</si>
  <si>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</si>
  <si>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</si>
  <si>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</si>
  <si>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</si>
  <si>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</si>
  <si>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</si>
  <si>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</si>
  <si>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</si>
  <si>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</si>
  <si>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</si>
  <si>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</si>
  <si>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</si>
  <si>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</si>
  <si>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</si>
  <si>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</si>
  <si>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</si>
  <si>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</si>
  <si>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</si>
  <si>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</si>
  <si>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</si>
  <si>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</si>
  <si>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</si>
  <si>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</si>
  <si>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</si>
  <si>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</si>
  <si>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</si>
  <si>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</si>
  <si>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</si>
  <si>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</si>
  <si>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</si>
  <si>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</si>
  <si>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</si>
  <si>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</si>
  <si>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</si>
  <si>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</si>
  <si>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</si>
  <si>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</si>
  <si>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</si>
  <si>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</si>
  <si>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</si>
  <si>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</si>
  <si>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</si>
  <si>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</si>
  <si>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</si>
  <si>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</si>
  <si>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</si>
  <si>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</si>
  <si>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</si>
  <si>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</si>
  <si>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</si>
  <si>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</si>
  <si>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</si>
  <si>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</si>
  <si>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</si>
  <si>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</si>
  <si>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</si>
  <si>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</si>
  <si>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</si>
  <si>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</si>
  <si>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</si>
  <si>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</si>
  <si>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</si>
  <si>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</si>
  <si>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</si>
  <si>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</si>
  <si>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</si>
  <si>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</si>
  <si>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</si>
  <si>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</si>
  <si>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</si>
  <si>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</si>
  <si>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</si>
  <si>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</si>
  <si>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</si>
  <si>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</si>
  <si>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</si>
  <si>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</si>
  <si>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</si>
  <si>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</si>
  <si>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</si>
  <si>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</si>
  <si>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</si>
  <si>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</si>
  <si>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</si>
  <si>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</si>
  <si>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</si>
  <si>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</si>
  <si>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</si>
  <si>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</si>
  <si>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</si>
  <si>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</si>
  <si>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</si>
  <si>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</si>
  <si>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</si>
  <si>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</si>
  <si>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</si>
  <si>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</si>
  <si>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</si>
  <si>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</si>
  <si>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</si>
  <si>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</si>
  <si>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</si>
  <si>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</si>
  <si>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</si>
  <si>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</si>
  <si>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</si>
  <si>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</si>
  <si>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</si>
  <si>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</si>
  <si>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</si>
  <si>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</si>
  <si>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</si>
  <si>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</si>
  <si>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</si>
  <si>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</si>
  <si>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</si>
  <si>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</si>
  <si>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</si>
  <si>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</si>
  <si>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</si>
  <si>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</si>
  <si>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</si>
  <si>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</si>
  <si>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</si>
  <si>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</si>
  <si>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</si>
  <si>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</si>
  <si>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</si>
  <si>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</si>
  <si>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</si>
  <si>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</si>
  <si>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</si>
  <si>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</si>
  <si>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</si>
  <si>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</si>
  <si>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</si>
  <si>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</si>
  <si>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</si>
  <si>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</si>
  <si>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</si>
  <si>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</si>
  <si>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</si>
  <si>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</si>
  <si>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</si>
  <si>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</si>
  <si>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</si>
  <si>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</si>
  <si>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</si>
  <si>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</si>
  <si>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</si>
  <si>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</si>
  <si>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</si>
  <si>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</si>
  <si>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</si>
  <si>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</si>
  <si>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</si>
  <si>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</si>
  <si>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</si>
  <si>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</si>
  <si>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</si>
  <si>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</si>
  <si>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CENTERSTACK</t>
  </si>
  <si>
    <t>Centerstack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</si>
  <si>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</si>
  <si>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</si>
  <si>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</si>
  <si>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</si>
  <si>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</si>
  <si>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</si>
  <si>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</si>
  <si>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</si>
  <si>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</si>
  <si>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</si>
  <si>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</si>
  <si>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</si>
  <si>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</si>
  <si>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</si>
  <si>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</si>
  <si>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</si>
  <si>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</si>
  <si>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</si>
  <si>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</si>
  <si>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</si>
  <si>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</si>
  <si>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</si>
  <si>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</si>
  <si>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</si>
  <si>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16% auf HK</t>
  </si>
  <si>
    <t>Ausschuss Rohteil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</si>
</sst>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0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87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zoomScale="90" zoomScaleNormal="90" workbookViewId="0">
      <selection activeCell="B3" sqref="B3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788"/>
      <c r="D5" s="788"/>
      <c r="E5" s="789"/>
      <c r="F5" s="402" t="s">
        <v>285</v>
      </c>
      <c r="G5" s="402"/>
      <c r="H5" s="402"/>
      <c r="I5" s="788"/>
      <c r="J5" s="788"/>
      <c r="K5" s="788"/>
      <c r="L5" s="176" t="s">
        <v>6</v>
      </c>
      <c r="M5" s="788" t="s">
        <v>2828</v>
      </c>
      <c r="N5" s="788"/>
      <c r="O5" s="788"/>
      <c r="P5" s="789"/>
      <c r="Q5" s="111"/>
    </row>
    <row r="6" spans="1:20" ht="17.100000000000001" customHeight="1">
      <c r="A6" s="609">
        <v>17</v>
      </c>
      <c r="B6" s="178" t="s">
        <v>7</v>
      </c>
      <c r="C6" s="803"/>
      <c r="D6" s="794"/>
      <c r="E6" s="804"/>
      <c r="F6" s="404" t="s">
        <v>8</v>
      </c>
      <c r="G6" s="404"/>
      <c r="H6" s="404"/>
      <c r="I6" s="794"/>
      <c r="J6" s="794"/>
      <c r="K6" s="794"/>
      <c r="L6" s="179" t="s">
        <v>9</v>
      </c>
      <c r="M6" s="790"/>
      <c r="N6" s="790"/>
      <c r="O6" s="790"/>
      <c r="P6" s="791"/>
      <c r="Q6" s="111"/>
    </row>
    <row r="7" spans="1:20" ht="17.100000000000001" customHeight="1">
      <c r="A7" s="609">
        <v>17</v>
      </c>
      <c r="B7" s="178" t="s">
        <v>10</v>
      </c>
      <c r="C7" s="794"/>
      <c r="D7" s="794"/>
      <c r="E7" s="804"/>
      <c r="F7" s="404" t="s">
        <v>11</v>
      </c>
      <c r="G7" s="404"/>
      <c r="H7" s="404"/>
      <c r="I7" s="794"/>
      <c r="J7" s="794"/>
      <c r="K7" s="794"/>
      <c r="L7" s="179" t="s">
        <v>12</v>
      </c>
      <c r="M7" s="790"/>
      <c r="N7" s="790"/>
      <c r="O7" s="790"/>
      <c r="P7" s="791"/>
      <c r="Q7" s="111"/>
    </row>
    <row r="8" spans="1:20" ht="17.100000000000001" customHeight="1" thickBot="1">
      <c r="A8" s="609">
        <v>17</v>
      </c>
      <c r="B8" s="181" t="s">
        <v>13</v>
      </c>
      <c r="C8" s="805"/>
      <c r="D8" s="805"/>
      <c r="E8" s="806"/>
      <c r="F8" s="204" t="s">
        <v>14</v>
      </c>
      <c r="G8" s="204"/>
      <c r="H8" s="204"/>
      <c r="I8" s="795"/>
      <c r="J8" s="792"/>
      <c r="K8" s="792"/>
      <c r="L8" s="182" t="s">
        <v>15</v>
      </c>
      <c r="M8" s="792"/>
      <c r="N8" s="792"/>
      <c r="O8" s="792"/>
      <c r="P8" s="793"/>
      <c r="Q8" s="111"/>
      <c r="S8" s="77" t="s">
        <v>2547</v>
      </c>
    </row>
    <row r="9" spans="1:20" ht="12" customHeight="1" thickBot="1">
      <c r="A9" s="608">
        <v>20</v>
      </c>
      <c r="B9" s="205"/>
      <c r="C9" s="813"/>
      <c r="D9" s="813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0.13708199999999998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2.7536574074074074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2.8907394074074073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824">
        <v>2000</v>
      </c>
      <c r="D17" s="825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826"/>
      <c r="D18" s="827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828" t="s">
        <v>2853</v>
      </c>
      <c r="M18" s="828"/>
      <c r="N18" s="431"/>
      <c r="O18" s="431"/>
      <c r="P18" s="254">
        <f ca="1">P13*0.16</f>
        <v>0.46251830518518516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828"/>
      <c r="M19" s="828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14"/>
      <c r="C20" s="815"/>
      <c r="D20" s="816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828"/>
      <c r="M20" s="828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828"/>
      <c r="D21" s="829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828"/>
      <c r="D22" s="829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828"/>
      <c r="D23" s="829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7.1613848378924788E-2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798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3.6019143625279373</v>
      </c>
      <c r="Q24" s="111"/>
      <c r="R24" s="610"/>
    </row>
    <row r="25" spans="1:20" ht="18.95" customHeight="1" thickBot="1">
      <c r="A25" s="608"/>
      <c r="B25" s="266"/>
      <c r="C25" s="267"/>
      <c r="D25" s="799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00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33" t="s">
        <v>2845</v>
      </c>
      <c r="M26" s="834"/>
      <c r="N26" s="433"/>
      <c r="O26" s="433"/>
      <c r="P26" s="434">
        <f ca="1">P13*0.12</f>
        <v>0.34688872888888889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3.9488030914168259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30"/>
      <c r="M28" s="830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828"/>
      <c r="M29" s="828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07"/>
      <c r="C30" s="808"/>
      <c r="D30" s="809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31" t="s">
        <v>2844</v>
      </c>
      <c r="M30" s="831"/>
      <c r="N30" s="432"/>
      <c r="O30" s="432"/>
      <c r="P30" s="288">
        <v>0.08</v>
      </c>
      <c r="Q30" s="111"/>
      <c r="R30" s="610"/>
      <c r="T30" s="611"/>
    </row>
    <row r="31" spans="1:20" ht="18.95" customHeight="1" thickBot="1">
      <c r="A31" s="608">
        <v>19</v>
      </c>
      <c r="B31" s="810"/>
      <c r="C31" s="811"/>
      <c r="D31" s="812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4.028803091416826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01"/>
      <c r="D32" s="802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01"/>
      <c r="D33" s="802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01"/>
      <c r="D34" s="802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01"/>
      <c r="D35" s="802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828" t="s">
        <v>2837</v>
      </c>
      <c r="M35" s="828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796"/>
      <c r="D36" s="797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32"/>
      <c r="M36" s="832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817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9"/>
      <c r="Q38" s="111"/>
    </row>
    <row r="39" spans="1:20" ht="22.5" customHeight="1">
      <c r="A39" s="604"/>
      <c r="B39" s="305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1"/>
      <c r="Q39" s="111"/>
    </row>
    <row r="40" spans="1:20" ht="22.5" customHeight="1">
      <c r="A40" s="604"/>
      <c r="B40" s="305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1"/>
      <c r="Q40" s="111"/>
    </row>
    <row r="41" spans="1:20" ht="22.5" customHeight="1" thickBot="1">
      <c r="A41" s="604"/>
      <c r="B41" s="306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3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2832</v>
      </c>
      <c r="B1" s="773" t="s">
        <v>2833</v>
      </c>
    </row>
    <row r="2" spans="1:2">
      <c r="A2" s="236" t="s">
        <v>2836</v>
      </c>
      <c r="B2" s="772">
        <v>15000</v>
      </c>
    </row>
    <row r="3" spans="1:2">
      <c r="A3" s="236" t="s">
        <v>2848</v>
      </c>
      <c r="B3" s="772">
        <v>4000</v>
      </c>
    </row>
    <row r="4" spans="1:2">
      <c r="A4" s="236" t="s">
        <v>2847</v>
      </c>
      <c r="B4" s="772">
        <v>5000</v>
      </c>
    </row>
    <row r="5" spans="1:2">
      <c r="A5" s="236" t="s">
        <v>2834</v>
      </c>
      <c r="B5" s="772">
        <v>3000</v>
      </c>
    </row>
    <row r="6" spans="1:2">
      <c r="A6" s="236" t="s">
        <v>2838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2835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topLeftCell="A4" zoomScaleNormal="100" zoomScalePageLayoutView="70" workbookViewId="0">
      <selection activeCell="I15" sqref="I15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46" t="str">
        <f>Zusammenfassung!B4</f>
        <v>QAF Version 8.1.04.01 © BMW AG</v>
      </c>
      <c r="C4" s="847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45">
        <f>Zusammenfassung!$C5</f>
        <v>0</v>
      </c>
      <c r="E5" s="836"/>
      <c r="F5" s="838"/>
      <c r="G5" s="97" t="s">
        <v>285</v>
      </c>
      <c r="H5" s="98"/>
      <c r="I5" s="98"/>
      <c r="J5" s="845">
        <f>Zusammenfassung!$I5</f>
        <v>0</v>
      </c>
      <c r="K5" s="836"/>
      <c r="L5" s="836"/>
      <c r="M5" s="836"/>
      <c r="N5" s="836"/>
      <c r="O5" s="836"/>
      <c r="P5" s="99" t="s">
        <v>6</v>
      </c>
      <c r="Q5" s="100"/>
      <c r="R5" s="100"/>
      <c r="S5" s="835" t="str">
        <f>Zusammenfassung!$M5</f>
        <v>Centerstack</v>
      </c>
      <c r="T5" s="836"/>
      <c r="U5" s="837"/>
      <c r="V5" s="836"/>
      <c r="W5" s="838"/>
      <c r="Y5" s="334"/>
    </row>
    <row r="6" spans="2:35" s="77" customFormat="1" ht="17.100000000000001" customHeight="1">
      <c r="B6" s="101" t="s">
        <v>7</v>
      </c>
      <c r="C6" s="81"/>
      <c r="D6" s="848">
        <f>HYPERLINK(CONCATENATE("mailto:",Zusammenfassung!C6),Zusammenfassung!C6)</f>
        <v>0</v>
      </c>
      <c r="E6" s="849"/>
      <c r="F6" s="850"/>
      <c r="G6" s="102" t="s">
        <v>8</v>
      </c>
      <c r="H6" s="103"/>
      <c r="I6" s="103"/>
      <c r="J6" s="839">
        <f>Zusammenfassung!$I6</f>
        <v>0</v>
      </c>
      <c r="K6" s="840"/>
      <c r="L6" s="840"/>
      <c r="M6" s="840"/>
      <c r="N6" s="840"/>
      <c r="O6" s="840"/>
      <c r="P6" s="104" t="s">
        <v>9</v>
      </c>
      <c r="Q6" s="105"/>
      <c r="R6" s="105"/>
      <c r="S6" s="839">
        <f>Zusammenfassung!$M6</f>
        <v>0</v>
      </c>
      <c r="T6" s="840"/>
      <c r="U6" s="840"/>
      <c r="V6" s="840"/>
      <c r="W6" s="841"/>
      <c r="Y6" s="334"/>
    </row>
    <row r="7" spans="2:35" s="77" customFormat="1" ht="17.100000000000001" customHeight="1">
      <c r="B7" s="101" t="s">
        <v>10</v>
      </c>
      <c r="C7" s="81"/>
      <c r="D7" s="839">
        <f>Zusammenfassung!$C7</f>
        <v>0</v>
      </c>
      <c r="E7" s="840"/>
      <c r="F7" s="841"/>
      <c r="G7" s="102" t="s">
        <v>11</v>
      </c>
      <c r="H7" s="103"/>
      <c r="I7" s="103"/>
      <c r="J7" s="839">
        <f>Zusammenfassung!$I7</f>
        <v>0</v>
      </c>
      <c r="K7" s="840"/>
      <c r="L7" s="840"/>
      <c r="M7" s="840"/>
      <c r="N7" s="840"/>
      <c r="O7" s="840"/>
      <c r="P7" s="104" t="s">
        <v>12</v>
      </c>
      <c r="Q7" s="105"/>
      <c r="R7" s="105"/>
      <c r="S7" s="839">
        <f>Zusammenfassung!$M7</f>
        <v>0</v>
      </c>
      <c r="T7" s="840"/>
      <c r="U7" s="840"/>
      <c r="V7" s="840"/>
      <c r="W7" s="841"/>
      <c r="Y7" s="338"/>
    </row>
    <row r="8" spans="2:35" s="77" customFormat="1" ht="17.100000000000001" customHeight="1" thickBot="1">
      <c r="B8" s="106" t="s">
        <v>13</v>
      </c>
      <c r="C8" s="82"/>
      <c r="D8" s="851">
        <f>Zusammenfassung!$C8</f>
        <v>0</v>
      </c>
      <c r="E8" s="843"/>
      <c r="F8" s="844"/>
      <c r="G8" s="107" t="s">
        <v>14</v>
      </c>
      <c r="H8" s="108"/>
      <c r="I8" s="108"/>
      <c r="J8" s="842">
        <f>Zusammenfassung!$I8</f>
        <v>0</v>
      </c>
      <c r="K8" s="843"/>
      <c r="L8" s="843"/>
      <c r="M8" s="843"/>
      <c r="N8" s="843"/>
      <c r="O8" s="843"/>
      <c r="P8" s="109" t="s">
        <v>15</v>
      </c>
      <c r="Q8" s="110"/>
      <c r="R8" s="110"/>
      <c r="S8" s="842">
        <f>Zusammenfassung!$M8</f>
        <v>0</v>
      </c>
      <c r="T8" s="843"/>
      <c r="U8" s="843"/>
      <c r="V8" s="843"/>
      <c r="W8" s="844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2822</v>
      </c>
      <c r="D13" s="469" t="s">
        <v>2854</v>
      </c>
      <c r="E13" s="470"/>
      <c r="F13" s="470"/>
      <c r="G13" s="763" t="s">
        <v>344</v>
      </c>
      <c r="H13" s="438" t="s">
        <v>47</v>
      </c>
      <c r="I13" s="764">
        <v>4.4999999999999998E-2</v>
      </c>
      <c r="J13" s="765" t="s">
        <v>47</v>
      </c>
      <c r="K13" s="440">
        <v>1</v>
      </c>
      <c r="L13" s="440">
        <v>0</v>
      </c>
      <c r="M13" s="440"/>
      <c r="N13" s="440"/>
      <c r="O13" s="766">
        <v>0</v>
      </c>
      <c r="P13" s="767">
        <f t="shared" ref="P13:P38" si="0">IF(G13=(Prämie), I13*K13,(I13*K13 +L13+M13+N13)*(1+O13))</f>
        <v>4.4999999999999998E-2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4.4999999999999998E-2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2823</v>
      </c>
      <c r="D14" s="442" t="s">
        <v>2829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6.26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2823</v>
      </c>
      <c r="D15" s="442" t="s">
        <v>2830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4.47</v>
      </c>
      <c r="R15" s="457"/>
      <c r="S15" s="458"/>
      <c r="T15" s="459">
        <v>1</v>
      </c>
      <c r="U15" s="452">
        <f t="shared" si="1"/>
        <v>9.2081999999999997E-2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2.6819999999999995E-3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2.6819999999999995E-3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0.13708199999999998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11" zoomScaleNormal="100" zoomScalePageLayoutView="80" workbookViewId="0">
      <selection activeCell="H23" sqref="H23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46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35">
        <f>Zusammenfassung!$C5</f>
        <v>0</v>
      </c>
      <c r="E5" s="853"/>
      <c r="F5" s="401" t="s">
        <v>285</v>
      </c>
      <c r="G5" s="402"/>
      <c r="H5" s="402"/>
      <c r="I5" s="845">
        <f>Zusammenfassung!$I5</f>
        <v>0</v>
      </c>
      <c r="J5" s="836"/>
      <c r="K5" s="836"/>
      <c r="L5" s="836"/>
      <c r="M5" s="836"/>
      <c r="N5" s="836"/>
      <c r="O5" s="836"/>
      <c r="P5" s="176" t="s">
        <v>6</v>
      </c>
      <c r="Q5" s="177"/>
      <c r="R5" s="835" t="str">
        <f>Zusammenfassung!$M5</f>
        <v>Centerstack</v>
      </c>
      <c r="S5" s="836"/>
      <c r="T5" s="836"/>
      <c r="U5" s="836"/>
      <c r="V5" s="836"/>
      <c r="W5" s="838"/>
    </row>
    <row r="6" spans="1:29" s="77" customFormat="1" ht="17.100000000000001" customHeight="1">
      <c r="B6" s="178" t="s">
        <v>7</v>
      </c>
      <c r="C6" s="178"/>
      <c r="D6" s="848">
        <f>HYPERLINK(CONCATENATE("mailto:",Zusammenfassung!C6),Zusammenfassung!C6)</f>
        <v>0</v>
      </c>
      <c r="E6" s="854"/>
      <c r="F6" s="403" t="s">
        <v>8</v>
      </c>
      <c r="G6" s="179"/>
      <c r="H6" s="179"/>
      <c r="I6" s="839">
        <f>Zusammenfassung!$I6</f>
        <v>0</v>
      </c>
      <c r="J6" s="840"/>
      <c r="K6" s="840"/>
      <c r="L6" s="840"/>
      <c r="M6" s="840"/>
      <c r="N6" s="840"/>
      <c r="O6" s="840"/>
      <c r="P6" s="179" t="s">
        <v>9</v>
      </c>
      <c r="Q6" s="180"/>
      <c r="R6" s="839">
        <f>Zusammenfassung!$M6</f>
        <v>0</v>
      </c>
      <c r="S6" s="840"/>
      <c r="T6" s="840"/>
      <c r="U6" s="840"/>
      <c r="V6" s="840"/>
      <c r="W6" s="841"/>
    </row>
    <row r="7" spans="1:29" s="77" customFormat="1" ht="17.100000000000001" customHeight="1">
      <c r="B7" s="178" t="s">
        <v>10</v>
      </c>
      <c r="C7" s="178"/>
      <c r="D7" s="839">
        <f>Zusammenfassung!$C7</f>
        <v>0</v>
      </c>
      <c r="E7" s="854"/>
      <c r="F7" s="403" t="s">
        <v>11</v>
      </c>
      <c r="G7" s="179"/>
      <c r="H7" s="179"/>
      <c r="I7" s="839">
        <f>Zusammenfassung!$I7</f>
        <v>0</v>
      </c>
      <c r="J7" s="840"/>
      <c r="K7" s="840"/>
      <c r="L7" s="840"/>
      <c r="M7" s="840"/>
      <c r="N7" s="840"/>
      <c r="O7" s="840"/>
      <c r="P7" s="179" t="s">
        <v>43</v>
      </c>
      <c r="Q7" s="180"/>
      <c r="R7" s="839">
        <f>Zusammenfassung!$M7</f>
        <v>0</v>
      </c>
      <c r="S7" s="840"/>
      <c r="T7" s="840"/>
      <c r="U7" s="840"/>
      <c r="V7" s="840"/>
      <c r="W7" s="841"/>
    </row>
    <row r="8" spans="1:29" s="77" customFormat="1" ht="17.100000000000001" customHeight="1" thickBot="1">
      <c r="B8" s="181" t="s">
        <v>13</v>
      </c>
      <c r="C8" s="181"/>
      <c r="D8" s="851">
        <f>Zusammenfassung!$C8</f>
        <v>0</v>
      </c>
      <c r="E8" s="855"/>
      <c r="F8" s="183" t="s">
        <v>14</v>
      </c>
      <c r="G8" s="182"/>
      <c r="H8" s="182"/>
      <c r="I8" s="842">
        <f>Zusammenfassung!$I8</f>
        <v>0</v>
      </c>
      <c r="J8" s="843"/>
      <c r="K8" s="843"/>
      <c r="L8" s="843"/>
      <c r="M8" s="843"/>
      <c r="N8" s="843"/>
      <c r="O8" s="843"/>
      <c r="P8" s="182" t="s">
        <v>15</v>
      </c>
      <c r="Q8" s="184"/>
      <c r="R8" s="842">
        <f>Zusammenfassung!$M8</f>
        <v>0</v>
      </c>
      <c r="S8" s="843"/>
      <c r="T8" s="843"/>
      <c r="U8" s="843"/>
      <c r="V8" s="843"/>
      <c r="W8" s="844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">
        <v>2827</v>
      </c>
      <c r="D13" s="714" t="s">
        <v>2843</v>
      </c>
      <c r="E13" s="775" t="s">
        <v>2839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">
        <v>2827</v>
      </c>
      <c r="D14" s="714" t="s">
        <v>2849</v>
      </c>
      <c r="E14" s="775" t="s">
        <v>2821</v>
      </c>
      <c r="F14" s="728"/>
      <c r="G14" s="776" t="s">
        <v>47</v>
      </c>
      <c r="H14" s="714">
        <v>300</v>
      </c>
      <c r="I14" s="714">
        <v>36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7.2337962962962965E-2</v>
      </c>
      <c r="P14" s="780"/>
      <c r="Q14" s="465">
        <f>IF(I14&gt;0,((J14*K14*(1+L14) + M14+ P14)*H14/I14/3600)+N14, 0)</f>
        <v>7.2337962962962965E-2</v>
      </c>
      <c r="R14" s="781" t="s">
        <v>47</v>
      </c>
      <c r="S14" s="782">
        <v>1</v>
      </c>
      <c r="T14" s="783">
        <v>1</v>
      </c>
      <c r="U14" s="465">
        <f t="shared" si="2"/>
        <v>7.2337962962962965E-2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">
        <v>2827</v>
      </c>
      <c r="D15" s="442" t="s">
        <v>2825</v>
      </c>
      <c r="E15" s="443" t="s">
        <v>2820</v>
      </c>
      <c r="F15" s="441"/>
      <c r="G15" s="490" t="s">
        <v>47</v>
      </c>
      <c r="H15" s="442">
        <f>10*60</f>
        <v>600</v>
      </c>
      <c r="I15" s="442">
        <v>36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0.51254629629629633</v>
      </c>
      <c r="P15" s="502">
        <v>41</v>
      </c>
      <c r="Q15" s="465">
        <f>IF(I15&gt;0,((J15*K15*(1+L15) + M15+ P15)*H15/I15/3600)+N15, 0)</f>
        <v>0.70236111111111121</v>
      </c>
      <c r="R15" s="503" t="s">
        <v>47</v>
      </c>
      <c r="S15" s="448">
        <v>1</v>
      </c>
      <c r="T15" s="504">
        <v>1</v>
      </c>
      <c r="U15" s="465">
        <f t="shared" si="2"/>
        <v>0.70236111111111121</v>
      </c>
      <c r="V15" s="460">
        <v>0.02</v>
      </c>
      <c r="W15" s="465">
        <f t="shared" si="8"/>
        <v>1.4333900226757387E-2</v>
      </c>
      <c r="Y15" s="466">
        <f t="shared" si="3"/>
        <v>0.22569444444444445</v>
      </c>
      <c r="Z15" s="467">
        <f t="shared" si="4"/>
        <v>0.22685185185185183</v>
      </c>
      <c r="AA15" s="467">
        <f t="shared" si="5"/>
        <v>0.06</v>
      </c>
      <c r="AB15" s="467">
        <f t="shared" si="6"/>
        <v>0.51254629629629633</v>
      </c>
      <c r="AC15" s="476">
        <f t="shared" si="7"/>
        <v>0.18981481481481483</v>
      </c>
    </row>
    <row r="16" spans="1:29" s="142" customFormat="1" ht="26.1" customHeight="1">
      <c r="B16" s="728">
        <v>4</v>
      </c>
      <c r="C16" s="442" t="s">
        <v>2827</v>
      </c>
      <c r="D16" s="442" t="s">
        <v>2850</v>
      </c>
      <c r="E16" s="443" t="s">
        <v>2821</v>
      </c>
      <c r="F16" s="441"/>
      <c r="G16" s="490" t="s">
        <v>47</v>
      </c>
      <c r="H16" s="442">
        <v>300</v>
      </c>
      <c r="I16" s="442">
        <v>36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7.2337962962962965E-2</v>
      </c>
      <c r="P16" s="502"/>
      <c r="Q16" s="465">
        <f>IF(I16&gt;0,((J16*K16*(1+L16) + M16+ P16)*H16/I16/3600)+N16, 0)</f>
        <v>7.2337962962962965E-2</v>
      </c>
      <c r="R16" s="503" t="s">
        <v>47</v>
      </c>
      <c r="S16" s="448">
        <v>1</v>
      </c>
      <c r="T16" s="504">
        <v>1</v>
      </c>
      <c r="U16" s="465">
        <f t="shared" si="2"/>
        <v>7.2337962962962965E-2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">
        <v>2827</v>
      </c>
      <c r="D17" s="442" t="s">
        <v>2840</v>
      </c>
      <c r="E17" s="443" t="s">
        <v>2818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">
        <v>2827</v>
      </c>
      <c r="D18" s="442" t="s">
        <v>2824</v>
      </c>
      <c r="E18" s="443" t="s">
        <v>2819</v>
      </c>
      <c r="F18" s="441"/>
      <c r="G18" s="490" t="s">
        <v>47</v>
      </c>
      <c r="H18" s="442">
        <v>35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0.4818055555555556</v>
      </c>
      <c r="P18" s="502">
        <v>18</v>
      </c>
      <c r="Q18" s="465">
        <f t="shared" si="1"/>
        <v>0.65680555555555553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0.65680555555555553</v>
      </c>
      <c r="V18" s="460">
        <v>0.03</v>
      </c>
      <c r="W18" s="465">
        <f t="shared" si="8"/>
        <v>2.0313573883161583E-2</v>
      </c>
      <c r="Y18" s="466">
        <f t="shared" si="3"/>
        <v>0.36458333333333331</v>
      </c>
      <c r="Z18" s="467">
        <f t="shared" si="4"/>
        <v>9.7222222222222224E-2</v>
      </c>
      <c r="AA18" s="467">
        <f t="shared" si="5"/>
        <v>0.02</v>
      </c>
      <c r="AB18" s="467">
        <f t="shared" si="6"/>
        <v>0.4818055555555556</v>
      </c>
      <c r="AC18" s="476">
        <f t="shared" si="7"/>
        <v>0.17499999999999999</v>
      </c>
    </row>
    <row r="19" spans="2:29" s="142" customFormat="1" ht="26.1" customHeight="1">
      <c r="B19" s="728">
        <v>6</v>
      </c>
      <c r="C19" s="442" t="s">
        <v>2827</v>
      </c>
      <c r="D19" s="442" t="s">
        <v>2840</v>
      </c>
      <c r="E19" s="443" t="s">
        <v>2818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">
        <v>2827</v>
      </c>
      <c r="D20" s="442" t="s">
        <v>2849</v>
      </c>
      <c r="E20" s="443" t="s">
        <v>2821</v>
      </c>
      <c r="F20" s="441"/>
      <c r="G20" s="490" t="s">
        <v>47</v>
      </c>
      <c r="H20" s="442">
        <v>300</v>
      </c>
      <c r="I20" s="442">
        <v>36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7.2337962962962965E-2</v>
      </c>
      <c r="P20" s="502"/>
      <c r="Q20" s="465">
        <f>IF(I20&gt;0,((J20*K20*(1+L20) + M20+ P20)*H20/I20/3600)+N20, 0)</f>
        <v>7.2337962962962965E-2</v>
      </c>
      <c r="R20" s="503" t="s">
        <v>47</v>
      </c>
      <c r="S20" s="448">
        <v>1</v>
      </c>
      <c r="T20" s="504">
        <v>1</v>
      </c>
      <c r="U20" s="465">
        <f>Q20*S20*T20</f>
        <v>7.2337962962962965E-2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">
        <v>2827</v>
      </c>
      <c r="D21" s="442" t="s">
        <v>2826</v>
      </c>
      <c r="E21" s="443" t="s">
        <v>2818</v>
      </c>
      <c r="F21" s="441"/>
      <c r="G21" s="490" t="s">
        <v>47</v>
      </c>
      <c r="H21" s="442">
        <f>10*60</f>
        <v>600</v>
      </c>
      <c r="I21" s="442">
        <v>36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0.51254629629629633</v>
      </c>
      <c r="P21" s="502">
        <v>41</v>
      </c>
      <c r="Q21" s="465">
        <f t="shared" si="1"/>
        <v>0.70236111111111121</v>
      </c>
      <c r="R21" s="503" t="s">
        <v>47</v>
      </c>
      <c r="S21" s="448">
        <v>1</v>
      </c>
      <c r="T21" s="504">
        <v>1</v>
      </c>
      <c r="U21" s="465">
        <f t="shared" si="10"/>
        <v>0.70236111111111121</v>
      </c>
      <c r="V21" s="460">
        <v>0.05</v>
      </c>
      <c r="W21" s="465">
        <f t="shared" si="8"/>
        <v>3.6966374269005814E-2</v>
      </c>
      <c r="Y21" s="466">
        <f t="shared" si="3"/>
        <v>0.22569444444444445</v>
      </c>
      <c r="Z21" s="467">
        <f t="shared" si="4"/>
        <v>0.22685185185185183</v>
      </c>
      <c r="AA21" s="467">
        <f t="shared" si="5"/>
        <v>0.06</v>
      </c>
      <c r="AB21" s="467">
        <f t="shared" si="6"/>
        <v>0.51254629629629633</v>
      </c>
      <c r="AC21" s="476">
        <f t="shared" si="7"/>
        <v>0.18981481481481483</v>
      </c>
    </row>
    <row r="22" spans="2:29" s="142" customFormat="1" ht="26.1" customHeight="1">
      <c r="B22" s="728">
        <v>9</v>
      </c>
      <c r="C22" s="442" t="s">
        <v>2827</v>
      </c>
      <c r="D22" s="442" t="s">
        <v>2850</v>
      </c>
      <c r="E22" s="443" t="s">
        <v>2821</v>
      </c>
      <c r="F22" s="441"/>
      <c r="G22" s="490" t="s">
        <v>47</v>
      </c>
      <c r="H22" s="442">
        <v>300</v>
      </c>
      <c r="I22" s="442">
        <v>36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7.2337962962962965E-2</v>
      </c>
      <c r="P22" s="502"/>
      <c r="Q22" s="465">
        <f t="shared" si="1"/>
        <v>7.2337962962962965E-2</v>
      </c>
      <c r="R22" s="503" t="s">
        <v>47</v>
      </c>
      <c r="S22" s="448">
        <v>1</v>
      </c>
      <c r="T22" s="504">
        <v>1</v>
      </c>
      <c r="U22" s="465">
        <f t="shared" si="10"/>
        <v>7.2337962962962965E-2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">
        <v>2827</v>
      </c>
      <c r="D23" s="442" t="s">
        <v>2846</v>
      </c>
      <c r="E23" s="443" t="s">
        <v>2821</v>
      </c>
      <c r="F23" s="441"/>
      <c r="G23" s="490" t="s">
        <v>47</v>
      </c>
      <c r="H23" s="442">
        <v>16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0.16666666666666666</v>
      </c>
      <c r="P23" s="502"/>
      <c r="Q23" s="465">
        <f t="shared" si="1"/>
        <v>0.16666666666666666</v>
      </c>
      <c r="R23" s="503" t="s">
        <v>47</v>
      </c>
      <c r="S23" s="448">
        <v>1</v>
      </c>
      <c r="T23" s="504">
        <v>1</v>
      </c>
      <c r="U23" s="465">
        <f t="shared" si="10"/>
        <v>0.16666666666666666</v>
      </c>
      <c r="V23" s="460"/>
      <c r="W23" s="465">
        <f t="shared" si="8"/>
        <v>0</v>
      </c>
      <c r="Y23" s="466">
        <f t="shared" si="3"/>
        <v>0.16666666666666666</v>
      </c>
      <c r="Z23" s="467">
        <f t="shared" si="4"/>
        <v>0</v>
      </c>
      <c r="AA23" s="467">
        <f t="shared" si="5"/>
        <v>0</v>
      </c>
      <c r="AB23" s="467">
        <f t="shared" si="6"/>
        <v>0.16666666666666666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">
        <v>2827</v>
      </c>
      <c r="D24" s="442" t="s">
        <v>2841</v>
      </c>
      <c r="E24" s="443" t="s">
        <v>2842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1.0138888888888888</v>
      </c>
      <c r="M44" s="485">
        <f ca="1">SUMIF(INDIRECT("$R12:$R"&amp;EndZProcesses),$K44,INDIRECT("Z12:Z"&amp;EndZProcesses))</f>
        <v>0.55092592592592593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1.704814814814815</v>
      </c>
      <c r="P44" s="485">
        <f ca="1">SUMIF(INDIRECT("$R12:$R"&amp;EndZProcesses),$K44,INDIRECT("AC12:AC"&amp;EndZProcesses))</f>
        <v>0.55462962962962958</v>
      </c>
      <c r="Q44" s="732"/>
      <c r="R44" s="733"/>
      <c r="S44" s="733"/>
      <c r="T44" s="734"/>
      <c r="U44" s="485">
        <f ca="1">SUMIF(INDIRECT("$R12:$R"&amp;EndZProcesses),$K44,INDIRECT("U12:U"&amp;EndZProcesses))</f>
        <v>2.7536574074074074</v>
      </c>
      <c r="V44" s="743"/>
      <c r="W44" s="484">
        <f ca="1">SUMIF(INDIRECT("$R12:$R"&amp;EndZProcesses),$K44,INDIRECT("W12:W"&amp;EndZProcesses))</f>
        <v>7.1613848378924788E-2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10" zoomScale="110" zoomScaleNormal="110" workbookViewId="0">
      <selection activeCell="A13" sqref="A13:XFD16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45">
        <f>Zusammenfassung!$C5</f>
        <v>0</v>
      </c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Centerstack</v>
      </c>
      <c r="S5" s="836"/>
      <c r="T5" s="836"/>
      <c r="U5" s="838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8">
        <f>HYPERLINK(CONCATENATE("mailto:",Zusammenfassung!C6),Zusammenfassung!C6)</f>
        <v>0</v>
      </c>
      <c r="F6" s="854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39">
        <f>Zusammenfassung!$C7</f>
        <v>0</v>
      </c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51">
        <f>Zusammenfassung!$C8</f>
        <v>0</v>
      </c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2852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2851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2831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2824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58" t="s">
        <v>56</v>
      </c>
      <c r="C5" s="859"/>
      <c r="D5" s="859"/>
      <c r="E5" s="601">
        <f>Zusammenfassung!$C5</f>
        <v>0</v>
      </c>
      <c r="F5" s="619" t="s">
        <v>285</v>
      </c>
      <c r="G5" s="620"/>
      <c r="H5" s="620"/>
      <c r="I5" s="860">
        <f>Zusammenfassung!$I5</f>
        <v>0</v>
      </c>
      <c r="J5" s="861"/>
      <c r="K5" s="861"/>
      <c r="L5" s="621" t="s">
        <v>6</v>
      </c>
      <c r="M5" s="620"/>
      <c r="N5" s="620"/>
      <c r="O5" s="835" t="str">
        <f>Zusammenfassung!$M5</f>
        <v>Centerstack</v>
      </c>
      <c r="P5" s="835"/>
      <c r="Q5" s="835"/>
      <c r="R5" s="835"/>
      <c r="S5" s="835"/>
      <c r="T5" s="853"/>
    </row>
    <row r="6" spans="1:22" s="77" customFormat="1" ht="17.100000000000001" customHeight="1">
      <c r="A6" s="618"/>
      <c r="B6" s="864" t="s">
        <v>7</v>
      </c>
      <c r="C6" s="865"/>
      <c r="D6" s="865"/>
      <c r="E6" s="603">
        <f>HYPERLINK(CONCATENATE("mailto:",Zusammenfassung!C6),Zusammenfassung!C6)</f>
        <v>0</v>
      </c>
      <c r="F6" s="403" t="s">
        <v>8</v>
      </c>
      <c r="G6" s="180"/>
      <c r="H6" s="180"/>
      <c r="I6" s="839">
        <f>Zusammenfassung!$I6</f>
        <v>0</v>
      </c>
      <c r="J6" s="839"/>
      <c r="K6" s="839"/>
      <c r="L6" s="179" t="s">
        <v>9</v>
      </c>
      <c r="M6" s="180"/>
      <c r="N6" s="180"/>
      <c r="O6" s="862">
        <f>Zusammenfassung!$M6</f>
        <v>0</v>
      </c>
      <c r="P6" s="862"/>
      <c r="Q6" s="862"/>
      <c r="R6" s="862"/>
      <c r="S6" s="862"/>
      <c r="T6" s="863"/>
    </row>
    <row r="7" spans="1:22" s="77" customFormat="1" ht="17.100000000000001" customHeight="1">
      <c r="A7" s="618"/>
      <c r="B7" s="864" t="s">
        <v>10</v>
      </c>
      <c r="C7" s="865"/>
      <c r="D7" s="865"/>
      <c r="E7" s="622">
        <f>Zusammenfassung!$C7</f>
        <v>0</v>
      </c>
      <c r="F7" s="403" t="s">
        <v>11</v>
      </c>
      <c r="G7" s="180"/>
      <c r="H7" s="180"/>
      <c r="I7" s="839">
        <f>Zusammenfassung!$I7</f>
        <v>0</v>
      </c>
      <c r="J7" s="839"/>
      <c r="K7" s="839"/>
      <c r="L7" s="179" t="s">
        <v>2816</v>
      </c>
      <c r="M7" s="180"/>
      <c r="N7" s="180"/>
      <c r="O7" s="884"/>
      <c r="P7" s="884"/>
      <c r="Q7" s="884"/>
      <c r="R7" s="884"/>
      <c r="S7" s="884"/>
      <c r="T7" s="885"/>
      <c r="V7" s="77" t="s">
        <v>2547</v>
      </c>
    </row>
    <row r="8" spans="1:22" s="77" customFormat="1" ht="16.5" customHeight="1" thickBot="1">
      <c r="A8" s="618"/>
      <c r="B8" s="866" t="s">
        <v>13</v>
      </c>
      <c r="C8" s="867"/>
      <c r="D8" s="867"/>
      <c r="E8" s="623">
        <f>Zusammenfassung!$C8</f>
        <v>0</v>
      </c>
      <c r="F8" s="183" t="s">
        <v>14</v>
      </c>
      <c r="G8" s="184"/>
      <c r="H8" s="184"/>
      <c r="I8" s="842">
        <f>Zusammenfassung!$I8</f>
        <v>0</v>
      </c>
      <c r="J8" s="842"/>
      <c r="K8" s="842"/>
      <c r="L8" s="182" t="s">
        <v>669</v>
      </c>
      <c r="M8" s="184"/>
      <c r="N8" s="184"/>
      <c r="O8" s="795"/>
      <c r="P8" s="792"/>
      <c r="Q8" s="792"/>
      <c r="R8" s="792"/>
      <c r="S8" s="792"/>
      <c r="T8" s="79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8" t="s">
        <v>2557</v>
      </c>
      <c r="K31" s="869"/>
      <c r="L31" s="869"/>
      <c r="M31" s="869"/>
      <c r="N31" s="869"/>
      <c r="O31" s="869"/>
      <c r="P31" s="869"/>
      <c r="Q31" s="869"/>
      <c r="R31" s="869"/>
      <c r="S31" s="869"/>
      <c r="T31" s="870"/>
    </row>
    <row r="32" spans="2:24" ht="17.100000000000001" customHeight="1">
      <c r="B32" s="877" t="s">
        <v>700</v>
      </c>
      <c r="C32" s="878"/>
      <c r="D32" s="878"/>
      <c r="E32" s="878"/>
      <c r="F32" s="881"/>
      <c r="G32" s="881"/>
      <c r="H32" s="881"/>
      <c r="I32" s="882"/>
      <c r="J32" s="871"/>
      <c r="K32" s="872"/>
      <c r="L32" s="872"/>
      <c r="M32" s="872"/>
      <c r="N32" s="872"/>
      <c r="O32" s="872"/>
      <c r="P32" s="872"/>
      <c r="Q32" s="872"/>
      <c r="R32" s="872"/>
      <c r="S32" s="872"/>
      <c r="T32" s="873"/>
    </row>
    <row r="33" spans="2:20" ht="17.100000000000001" customHeight="1" thickBot="1">
      <c r="B33" s="879"/>
      <c r="C33" s="880"/>
      <c r="D33" s="880"/>
      <c r="E33" s="880"/>
      <c r="F33" s="880"/>
      <c r="G33" s="880"/>
      <c r="H33" s="880"/>
      <c r="I33" s="883"/>
      <c r="J33" s="874"/>
      <c r="K33" s="875"/>
      <c r="L33" s="875"/>
      <c r="M33" s="875"/>
      <c r="N33" s="875"/>
      <c r="O33" s="875"/>
      <c r="P33" s="875"/>
      <c r="Q33" s="875"/>
      <c r="R33" s="875"/>
      <c r="S33" s="875"/>
      <c r="T33" s="876"/>
    </row>
  </sheetData>
  <mergeCells count="15">
    <mergeCell ref="B7:D7"/>
    <mergeCell ref="B8:D8"/>
    <mergeCell ref="I8:K8"/>
    <mergeCell ref="O8:T8"/>
    <mergeCell ref="J31:T33"/>
    <mergeCell ref="B32:E33"/>
    <mergeCell ref="F32:I33"/>
    <mergeCell ref="I7:K7"/>
    <mergeCell ref="O7:T7"/>
    <mergeCell ref="B5:D5"/>
    <mergeCell ref="I5:K5"/>
    <mergeCell ref="O5:T5"/>
    <mergeCell ref="I6:K6"/>
    <mergeCell ref="O6:T6"/>
    <mergeCell ref="B6:D6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45">
        <f>Zusammenfassung!$C5</f>
        <v>0</v>
      </c>
      <c r="E5" s="845"/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Centerstack</v>
      </c>
      <c r="S5" s="836"/>
      <c r="T5" s="836"/>
      <c r="U5" s="838"/>
    </row>
    <row r="6" spans="1:21" ht="15" customHeight="1">
      <c r="A6" s="77"/>
      <c r="B6" s="178" t="s">
        <v>7</v>
      </c>
      <c r="C6" s="178"/>
      <c r="D6" s="848">
        <f>HYPERLINK(CONCATENATE("mailto:",Zusammenfassung!C6),Zusammenfassung!C6)</f>
        <v>0</v>
      </c>
      <c r="E6" s="848"/>
      <c r="F6" s="918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</row>
    <row r="7" spans="1:21" ht="15" customHeight="1">
      <c r="A7" s="77"/>
      <c r="B7" s="178" t="s">
        <v>10</v>
      </c>
      <c r="C7" s="178"/>
      <c r="D7" s="839">
        <f>Zusammenfassung!$C7</f>
        <v>0</v>
      </c>
      <c r="E7" s="839"/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</row>
    <row r="8" spans="1:21" ht="15.75" customHeight="1" thickBot="1">
      <c r="A8" s="77"/>
      <c r="B8" s="181" t="s">
        <v>13</v>
      </c>
      <c r="C8" s="181"/>
      <c r="D8" s="851">
        <f>Zusammenfassung!$C8</f>
        <v>0</v>
      </c>
      <c r="E8" s="851"/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922" t="s">
        <v>2653</v>
      </c>
      <c r="I10" s="923"/>
      <c r="J10" s="923"/>
      <c r="K10" s="924"/>
      <c r="L10" s="320" t="s">
        <v>2654</v>
      </c>
      <c r="M10" s="544"/>
      <c r="N10" s="323" t="s">
        <v>2655</v>
      </c>
      <c r="O10" s="889"/>
      <c r="P10" s="890"/>
      <c r="Q10" s="919"/>
      <c r="R10" s="920"/>
      <c r="S10" s="920"/>
      <c r="T10" s="920"/>
      <c r="U10" s="921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891" t="s">
        <v>2778</v>
      </c>
      <c r="N11" s="892"/>
      <c r="O11" s="892"/>
      <c r="P11" s="892"/>
      <c r="Q11" s="892"/>
      <c r="R11" s="893"/>
      <c r="S11" s="891" t="s">
        <v>432</v>
      </c>
      <c r="T11" s="892"/>
      <c r="U11" s="893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925" t="str">
        <f t="shared" ref="M15:M21" si="2">IF(OR(ISBLANK(C15),C15="(Leer)"), "", VLOOKUP(C15,(list_Rohstoffschlüssel),3,FALSE))</f>
        <v/>
      </c>
      <c r="N15" s="926"/>
      <c r="O15" s="926"/>
      <c r="P15" s="926"/>
      <c r="Q15" s="926"/>
      <c r="R15" s="927"/>
      <c r="S15" s="928"/>
      <c r="T15" s="929"/>
      <c r="U15" s="930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903" t="str">
        <f t="shared" si="2"/>
        <v/>
      </c>
      <c r="N16" s="904"/>
      <c r="O16" s="904"/>
      <c r="P16" s="904"/>
      <c r="Q16" s="904"/>
      <c r="R16" s="905"/>
      <c r="S16" s="900"/>
      <c r="T16" s="901"/>
      <c r="U16" s="902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903" t="str">
        <f t="shared" si="2"/>
        <v/>
      </c>
      <c r="N17" s="904"/>
      <c r="O17" s="904"/>
      <c r="P17" s="904"/>
      <c r="Q17" s="904"/>
      <c r="R17" s="905"/>
      <c r="S17" s="900"/>
      <c r="T17" s="901"/>
      <c r="U17" s="902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903" t="str">
        <f t="shared" si="2"/>
        <v/>
      </c>
      <c r="N18" s="904"/>
      <c r="O18" s="904"/>
      <c r="P18" s="904"/>
      <c r="Q18" s="904"/>
      <c r="R18" s="905"/>
      <c r="S18" s="900"/>
      <c r="T18" s="901"/>
      <c r="U18" s="902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903" t="str">
        <f t="shared" si="2"/>
        <v/>
      </c>
      <c r="N19" s="904"/>
      <c r="O19" s="904"/>
      <c r="P19" s="904"/>
      <c r="Q19" s="904"/>
      <c r="R19" s="905"/>
      <c r="S19" s="900"/>
      <c r="T19" s="901"/>
      <c r="U19" s="902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903" t="str">
        <f t="shared" si="2"/>
        <v/>
      </c>
      <c r="N20" s="904"/>
      <c r="O20" s="904"/>
      <c r="P20" s="904"/>
      <c r="Q20" s="904"/>
      <c r="R20" s="905"/>
      <c r="S20" s="900"/>
      <c r="T20" s="901"/>
      <c r="U20" s="902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897" t="str">
        <f t="shared" si="2"/>
        <v/>
      </c>
      <c r="N21" s="898"/>
      <c r="O21" s="898"/>
      <c r="P21" s="898"/>
      <c r="Q21" s="898"/>
      <c r="R21" s="899"/>
      <c r="S21" s="886"/>
      <c r="T21" s="887"/>
      <c r="U21" s="888"/>
    </row>
    <row r="22" spans="2:21" ht="16.5" thickBot="1">
      <c r="B22" s="894" t="s">
        <v>2770</v>
      </c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6"/>
    </row>
    <row r="23" spans="2:21" ht="15" thickBot="1"/>
    <row r="24" spans="2:21" ht="15" thickBot="1">
      <c r="B24" s="908" t="s">
        <v>2691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10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1" t="str">
        <f t="shared" ref="M25:M31" si="5">IF(OR(ISBLANK(C25),C25="(Leer)"), "", VLOOKUP(C25,(list_Rohstoffschlüssel),3,FALSE))</f>
        <v/>
      </c>
      <c r="N25" s="912"/>
      <c r="O25" s="912"/>
      <c r="P25" s="912"/>
      <c r="Q25" s="912"/>
      <c r="R25" s="912"/>
      <c r="S25" s="912"/>
      <c r="T25" s="912"/>
      <c r="U25" s="913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4" t="str">
        <f t="shared" si="5"/>
        <v/>
      </c>
      <c r="N26" s="914"/>
      <c r="O26" s="914"/>
      <c r="P26" s="914"/>
      <c r="Q26" s="914"/>
      <c r="R26" s="914"/>
      <c r="S26" s="914"/>
      <c r="T26" s="914"/>
      <c r="U26" s="915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4" t="str">
        <f t="shared" si="5"/>
        <v/>
      </c>
      <c r="N27" s="914"/>
      <c r="O27" s="914"/>
      <c r="P27" s="914"/>
      <c r="Q27" s="914"/>
      <c r="R27" s="914"/>
      <c r="S27" s="914"/>
      <c r="T27" s="914"/>
      <c r="U27" s="915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4" t="str">
        <f t="shared" si="5"/>
        <v/>
      </c>
      <c r="N28" s="914"/>
      <c r="O28" s="914"/>
      <c r="P28" s="914"/>
      <c r="Q28" s="914"/>
      <c r="R28" s="914"/>
      <c r="S28" s="914"/>
      <c r="T28" s="914"/>
      <c r="U28" s="915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4" t="str">
        <f t="shared" si="5"/>
        <v/>
      </c>
      <c r="N29" s="914"/>
      <c r="O29" s="914"/>
      <c r="P29" s="914"/>
      <c r="Q29" s="914"/>
      <c r="R29" s="914"/>
      <c r="S29" s="914"/>
      <c r="T29" s="914"/>
      <c r="U29" s="915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4" t="str">
        <f t="shared" si="5"/>
        <v/>
      </c>
      <c r="N30" s="914"/>
      <c r="O30" s="914"/>
      <c r="P30" s="914"/>
      <c r="Q30" s="914"/>
      <c r="R30" s="914"/>
      <c r="S30" s="914"/>
      <c r="T30" s="914"/>
      <c r="U30" s="915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6" t="str">
        <f t="shared" si="5"/>
        <v/>
      </c>
      <c r="N31" s="916"/>
      <c r="O31" s="916"/>
      <c r="P31" s="916"/>
      <c r="Q31" s="916"/>
      <c r="R31" s="916"/>
      <c r="S31" s="916"/>
      <c r="T31" s="916"/>
      <c r="U31" s="917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6" t="s">
        <v>431</v>
      </c>
      <c r="C34" s="907"/>
      <c r="D34" s="907"/>
      <c r="E34" s="907"/>
      <c r="F34" s="907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  <mergeCell ref="J7:N7"/>
    <mergeCell ref="R7:U7"/>
    <mergeCell ref="D5:F5"/>
    <mergeCell ref="D6:F6"/>
    <mergeCell ref="D7:F7"/>
    <mergeCell ref="B4:D4"/>
    <mergeCell ref="J5:N5"/>
    <mergeCell ref="R5:U5"/>
    <mergeCell ref="J6:N6"/>
    <mergeCell ref="R6:U6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B15DCA-EFE8-48BD-90FE-924809570A43}"/>
</file>

<file path=customXml/itemProps2.xml><?xml version="1.0" encoding="utf-8"?>
<ds:datastoreItem xmlns:ds="http://schemas.openxmlformats.org/officeDocument/2006/customXml" ds:itemID="{AB07657F-5E5C-4301-B8FA-4C336F50301F}"/>
</file>

<file path=customXml/itemProps3.xml><?xml version="1.0" encoding="utf-8"?>
<ds:datastoreItem xmlns:ds="http://schemas.openxmlformats.org/officeDocument/2006/customXml" ds:itemID="{D0D71990-2D78-4AE8-B7E6-48A1E6822D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2013-08-22T08:51:26Z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