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Tables/pivotTable1.xml" ContentType="application/vnd.openxmlformats-officedocument.spreadsheetml.pivotTabl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hidePivotFieldList="1" defaultThemeVersion="124226"/>
  <bookViews>
    <workbookView xWindow="-15" yWindow="0" windowWidth="14205" windowHeight="7350" tabRatio="818"/>
  </bookViews>
  <sheets>
    <sheet name="Zusammenfassung" sheetId="2" r:id="rId1"/>
    <sheet name="Entwicklung" sheetId="26" r:id="rId2"/>
    <sheet name="Material" sheetId="6" r:id="rId3"/>
    <sheet name="Fertigungskosten" sheetId="18" r:id="rId4"/>
    <sheet name="SBM-SEKOF-FWZ" sheetId="8" r:id="rId5"/>
    <sheet name="SBM Inventarisierung" sheetId="23" r:id="rId6"/>
    <sheet name="Rohstoffrisiken" sheetId="25" r:id="rId7"/>
    <sheet name="Prämissenblatt" sheetId="17" state="hidden" r:id="rId8"/>
    <sheet name="Prämissenblatt SBM" sheetId="21" state="hidden" r:id="rId9"/>
    <sheet name="Prämissenblatt_Rohstoff" sheetId="24" state="hidden" r:id="rId10"/>
  </sheets>
  <externalReferences>
    <externalReference r:id="rId11"/>
  </externalReferences>
  <definedNames>
    <definedName name="_xlnm._FilterDatabase" localSheetId="9" hidden="1">Prämissenblatt_Rohstoff!$A$3:$H$68</definedName>
    <definedName name="Abwicklungsmodelle">Prämissenblatt_Rohstoff!$H$73:$H$76</definedName>
    <definedName name="AR">'Prämissenblatt SBM'!$Q$8:$Q$31</definedName>
    <definedName name="AT">'Prämissenblatt SBM'!$BG$8:$BG$16</definedName>
    <definedName name="AU">'Prämissenblatt SBM'!$R$8:$R$15</definedName>
    <definedName name="BE">'Prämissenblatt SBM'!$T$8:$T$16</definedName>
    <definedName name="Bestellwährung_BW">'SBM Inventarisierung'!$H$31</definedName>
    <definedName name="BG">'Prämissenblatt SBM'!$W$8:$W$16</definedName>
    <definedName name="bottomMaterials">Material!$D$39</definedName>
    <definedName name="bottomProcesses">Fertigungskosten!$D$42</definedName>
    <definedName name="bottomSBMInvent">'SBM Inventarisierung'!$D$30</definedName>
    <definedName name="bottomTools">'SBM-SEKOF-FWZ'!$C$32</definedName>
    <definedName name="BR">'Prämissenblatt SBM'!$V$8:$V$34</definedName>
    <definedName name="CA">'Prämissenblatt SBM'!$AP$8:$AP$20</definedName>
    <definedName name="CH">'Prämissenblatt SBM'!$BP$8:$BP$33</definedName>
    <definedName name="CN">'Prämissenblatt SBM'!$X$8:$X$38</definedName>
    <definedName name="CZ">'Prämissenblatt SBM'!$BZ$8:$BZ$21</definedName>
    <definedName name="DE">'Prämissenblatt SBM'!$Z$8:$Z$23</definedName>
    <definedName name="DK">'Prämissenblatt SBM'!$Y$8:$Y$12</definedName>
    <definedName name="_xlnm.Print_Area" localSheetId="3">Fertigungskosten!$A$1:$X$47</definedName>
    <definedName name="_xlnm.Print_Area" localSheetId="2">Material!$A$1:$AC$44</definedName>
    <definedName name="_xlnm.Print_Area" localSheetId="7">Prämissenblatt!$O$6:$U$48</definedName>
    <definedName name="_xlnm.Print_Area" localSheetId="6">Rohstoffrisiken!$A$1:$V$35</definedName>
    <definedName name="_xlnm.Print_Area" localSheetId="5">'SBM Inventarisierung'!$A$1:$U$35</definedName>
    <definedName name="_xlnm.Print_Area" localSheetId="4">'SBM-SEKOF-FWZ'!$A$1:$V$37</definedName>
    <definedName name="_xlnm.Print_Area" localSheetId="0">Zusammenfassung!$A$1:$Q$42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Prämissenblatt_Rohstoff!$B$80:$B$87</definedName>
    <definedName name="ES">'Prämissenblatt SBM'!$BU$8:$BU$57</definedName>
    <definedName name="FI">'Prämissenblatt SBM'!$AC$8:$AC$13</definedName>
    <definedName name="Folgewerkzeug">Prämissenblatt!$O$8:$O$45</definedName>
    <definedName name="FR">'Prämissenblatt SBM'!$AD$8:$AD$111</definedName>
    <definedName name="GB">'Prämissenblatt SBM'!$AF$8:$AF$106</definedName>
    <definedName name="GR">'Prämissenblatt SBM'!$AE$8:$AE$59</definedName>
    <definedName name="HK">'Prämissenblatt SBM'!$CL$8:$CL$10</definedName>
    <definedName name="HR">'Prämissenblatt SBM'!$AQ$8:$AQ$28</definedName>
    <definedName name="HU">'Prämissenblatt SBM'!$CD$8:$CD$46</definedName>
    <definedName name="IE">'Prämissenblatt SBM'!$AJ$8:$AJ$33</definedName>
    <definedName name="IL">'Prämissenblatt SBM'!$AL$8:$AL$13</definedName>
    <definedName name="IN">'Prämissenblatt SBM'!$AG$8:$AG$42</definedName>
    <definedName name="IT">'Prämissenblatt SBM'!$AM$8:$AM$111</definedName>
    <definedName name="JP">'Prämissenblatt SBM'!$AN$8:$AN$54</definedName>
    <definedName name="Kaufteil">Prämissenblatt!$W$8</definedName>
    <definedName name="KR">'Prämissenblatt SBM'!$BW$8:$BW$22</definedName>
    <definedName name="list_Ländercode">'Prämissenblatt SBM'!$E$8:$F$87</definedName>
    <definedName name="list_Regioncode">'Prämissenblatt SBM'!$L$8:$M$1501</definedName>
    <definedName name="list_Rohstoffschlüssel">Prämissenblatt_Rohstoff!$B$4:$D$74</definedName>
    <definedName name="listAngebotsWährungen" localSheetId="8">#REF!</definedName>
    <definedName name="listAngebotsWährungen">Zusammenfassung!$C$26:$C$28</definedName>
    <definedName name="listFlächeneinheit">Prämissenblatt!$AC$8:$AC$10</definedName>
    <definedName name="listLändernamen" localSheetId="8">'Prämissenblatt SBM'!$E$8:$E$87</definedName>
    <definedName name="listLändernamen">Prämissenblatt!$K$8:$K$87</definedName>
    <definedName name="listMengeneinheiten">Prämissenblatt!$W$8:$W$27</definedName>
    <definedName name="listRohstoffschlüssel" localSheetId="8">'Prämissenblatt SBM'!#REF!</definedName>
    <definedName name="listRohstoffschlüssel">Prämissenblatt!$B$8:$B$57</definedName>
    <definedName name="listRohstoffschlüssel_Neu">Prämissenblatt_Rohstoff!$G$4:$G$64</definedName>
    <definedName name="listSBMIAngebotswährungen" localSheetId="8">'[1]SBM-Inventarisierung'!$H$28:$H$30</definedName>
    <definedName name="listSBMPositivliste" localSheetId="8">'Prämissenblatt SBM'!$I$8:$I$45</definedName>
    <definedName name="listSBMWKZ">'Prämissenblatt SBM'!$I$8:$I$45</definedName>
    <definedName name="listVerrechnungsformen">Prämissenblatt!$AA$8:$AA$11</definedName>
    <definedName name="listVorhanden">Prämissenblatt!$Y$8:$Y$9</definedName>
    <definedName name="listZulässigeAngebotswährungen" localSheetId="8">'Prämissenblatt SBM'!$B$8:$B$24</definedName>
    <definedName name="listZulässigeAngebotswährungen">Prämissenblatt!$E$8:$E$40</definedName>
    <definedName name="listZulässigeBeschaffungswährungen">Prämissenblatt!$H$8:$H$63</definedName>
    <definedName name="MX">'Prämissenblatt SBM'!$AZ$8:$AZ$39</definedName>
    <definedName name="NL">'Prämissenblatt SBM'!$BE$8:$BE$19</definedName>
    <definedName name="NO">'Prämissenblatt SBM'!$BF$8:$BF$26</definedName>
    <definedName name="NZ">'Prämissenblatt SBM'!$BD$8:$BD$19</definedName>
    <definedName name="PH">'Prämissenblatt SBM'!$BI$8:$BI$19</definedName>
    <definedName name="PL">'Prämissenblatt SBM'!$BJ$8:$BJ$23</definedName>
    <definedName name="Prämie">Prämissenblatt!$W$16</definedName>
    <definedName name="PT">'Prämissenblatt SBM'!$BK$8:$BK$37</definedName>
    <definedName name="QAF_MAPPING_GEWINN_1">Zusammenfassung!$P$26</definedName>
    <definedName name="QAF_MAPPING_GEWINN_2">Zusammenfassung!$O$26</definedName>
    <definedName name="QAF_MAPPING_GEWINN_3">Zusammenfassung!$N$26</definedName>
    <definedName name="QAF_MAPPING_SBM_1">Zusammenfassung!$P$36</definedName>
    <definedName name="QAF_MAPPING_SBM_2">Zusammenfassung!$O$36</definedName>
    <definedName name="QAF_MAPPING_SBM_3">Zusammenfassung!$N$36</definedName>
    <definedName name="QAF_MAPPING_ZUSCHLAG_1">Zusammenfassung!$P$18</definedName>
    <definedName name="QAF_MAPPING_ZUSCHLAG_2">Zusammenfassung!$O$18</definedName>
    <definedName name="QAF_MAPPING_ZUSCHLAG_3">Zusammenfassung!$N$18</definedName>
    <definedName name="RO">'Prämissenblatt SBM'!$BL$8:$BL$48</definedName>
    <definedName name="RU">'Prämissenblatt SBM'!$BM$8:$BM$96</definedName>
    <definedName name="SBM">Prämissenblatt!$O$8:$O$45</definedName>
    <definedName name="SBM_2">Prämissenblatt!$O$8:$P$45</definedName>
    <definedName name="SBMFeld">Prämissenblatt!$O$6</definedName>
    <definedName name="SE">'Prämissenblatt SBM'!$BO$8:$BO$28</definedName>
    <definedName name="SEKOF">Prämissenblatt!$S$8:$S$42</definedName>
    <definedName name="SEKOF_2">Prämissenblatt!$S$8:$T$42</definedName>
    <definedName name="SEKOFFeld">Prämissenblatt!$S$6</definedName>
    <definedName name="SG">'Prämissenblatt SBM'!$BR$8</definedName>
    <definedName name="SI">'Prämissenblatt SBM'!$BT$8:$BT$67</definedName>
    <definedName name="SK">'Prämissenblatt SBM'!$BS$8:$BS$11</definedName>
    <definedName name="TH">'Prämissenblatt SBM'!$BY$8:$BY$56</definedName>
    <definedName name="TR">'Prämissenblatt SBM'!$CB$8:$CB$84</definedName>
    <definedName name="TW">'Prämissenblatt SBM'!$BX$8:$BX$11</definedName>
    <definedName name="UA">'Prämissenblatt SBM'!$CC$8:$CC$34</definedName>
    <definedName name="US">'Prämissenblatt SBM'!$CF$8:$CF$63</definedName>
    <definedName name="VE">'Prämissenblatt SBM'!$CH$8:$CH$31</definedName>
    <definedName name="Werkzeuginstandhaltung">Prämissenblatt!$AH$8</definedName>
    <definedName name="WerkzeugwartungFeld">Prämissenblatt!$AH$6</definedName>
    <definedName name="ZA">'Prämissenblatt SBM'!$BV$8:$BV$11</definedName>
  </definedNames>
  <calcPr calcId="125725"/>
  <pivotCaches>
    <pivotCache cacheId="88" r:id="rId12"/>
  </pivotCaches>
</workbook>
</file>

<file path=xl/calcChain.xml><?xml version="1.0" encoding="utf-8"?>
<calcChain xmlns="http://schemas.openxmlformats.org/spreadsheetml/2006/main">
  <c r="C14" i="18"/>
  <c r="C15"/>
  <c r="C16"/>
  <c r="C17"/>
  <c r="C18"/>
  <c r="C19"/>
  <c r="C20"/>
  <c r="C21"/>
  <c r="C22"/>
  <c r="C23"/>
  <c r="C24"/>
  <c r="C13"/>
  <c r="U15" i="8"/>
  <c r="T14"/>
  <c r="S14"/>
  <c r="U14" s="1"/>
  <c r="Q22" i="18"/>
  <c r="U22" s="1"/>
  <c r="O22"/>
  <c r="O20"/>
  <c r="Q20"/>
  <c r="U20" s="1"/>
  <c r="Q14"/>
  <c r="U14" s="1"/>
  <c r="Q16"/>
  <c r="U16" s="1"/>
  <c r="W16" s="1"/>
  <c r="O16"/>
  <c r="O14"/>
  <c r="O24"/>
  <c r="AB24" s="1"/>
  <c r="O17"/>
  <c r="Q19"/>
  <c r="U19" s="1"/>
  <c r="W19" s="1"/>
  <c r="Q13"/>
  <c r="U13" s="1"/>
  <c r="W13" s="1"/>
  <c r="O13"/>
  <c r="B16" i="26"/>
  <c r="P35" i="2" s="1"/>
  <c r="H21" i="18"/>
  <c r="Q21" s="1"/>
  <c r="U21" s="1"/>
  <c r="W21" s="1"/>
  <c r="H15"/>
  <c r="P13" i="6"/>
  <c r="U13" s="1"/>
  <c r="W13" s="1"/>
  <c r="AB13"/>
  <c r="P14"/>
  <c r="U14" s="1"/>
  <c r="W14" s="1"/>
  <c r="AB14"/>
  <c r="P15"/>
  <c r="U15" s="1"/>
  <c r="W15" s="1"/>
  <c r="AB15"/>
  <c r="P16"/>
  <c r="U16" s="1"/>
  <c r="W16" s="1"/>
  <c r="AB16"/>
  <c r="P17"/>
  <c r="U17" s="1"/>
  <c r="W17" s="1"/>
  <c r="AB17"/>
  <c r="P18"/>
  <c r="U18" s="1"/>
  <c r="W18" s="1"/>
  <c r="AB18"/>
  <c r="P19"/>
  <c r="U19" s="1"/>
  <c r="W19" s="1"/>
  <c r="AB19"/>
  <c r="P20"/>
  <c r="U20" s="1"/>
  <c r="W20" s="1"/>
  <c r="AB20"/>
  <c r="P21"/>
  <c r="U21" s="1"/>
  <c r="W21" s="1"/>
  <c r="AB21"/>
  <c r="P22"/>
  <c r="U22" s="1"/>
  <c r="W22" s="1"/>
  <c r="AB22"/>
  <c r="P23"/>
  <c r="U23" s="1"/>
  <c r="W23" s="1"/>
  <c r="AB23"/>
  <c r="AG15"/>
  <c r="AG38"/>
  <c r="AF38"/>
  <c r="AE38"/>
  <c r="AD38"/>
  <c r="AG37"/>
  <c r="AF37"/>
  <c r="AE37"/>
  <c r="AD37"/>
  <c r="AG36"/>
  <c r="AF36"/>
  <c r="AE36"/>
  <c r="AD36"/>
  <c r="AG35"/>
  <c r="AF35"/>
  <c r="AE35"/>
  <c r="AD35"/>
  <c r="AG34"/>
  <c r="AF34"/>
  <c r="AE34"/>
  <c r="AD34"/>
  <c r="AG33"/>
  <c r="AF33"/>
  <c r="AE33"/>
  <c r="AD33"/>
  <c r="AG32"/>
  <c r="AF32"/>
  <c r="AE32"/>
  <c r="AD32"/>
  <c r="AG31"/>
  <c r="AF31"/>
  <c r="AE31"/>
  <c r="AD31"/>
  <c r="AG30"/>
  <c r="AF30"/>
  <c r="AE30"/>
  <c r="AD30"/>
  <c r="AG29"/>
  <c r="AF29"/>
  <c r="AE29"/>
  <c r="AD29"/>
  <c r="AG28"/>
  <c r="AF28"/>
  <c r="AE28"/>
  <c r="AD28"/>
  <c r="AG27"/>
  <c r="AF27"/>
  <c r="AE27"/>
  <c r="AD27"/>
  <c r="AG26"/>
  <c r="AF26"/>
  <c r="AE26"/>
  <c r="AD26"/>
  <c r="AG25"/>
  <c r="AF25"/>
  <c r="AE25"/>
  <c r="AD25"/>
  <c r="AG24"/>
  <c r="AF24"/>
  <c r="AE24"/>
  <c r="AD24"/>
  <c r="AG23"/>
  <c r="AF23"/>
  <c r="AE23"/>
  <c r="AD23"/>
  <c r="AG22"/>
  <c r="AF22"/>
  <c r="AE22"/>
  <c r="AD22"/>
  <c r="AG21"/>
  <c r="AF21"/>
  <c r="AE21"/>
  <c r="AD21"/>
  <c r="AG20"/>
  <c r="AF20"/>
  <c r="AE20"/>
  <c r="AD20"/>
  <c r="AG19"/>
  <c r="AF19"/>
  <c r="AE19"/>
  <c r="AD19"/>
  <c r="AG18"/>
  <c r="AF18"/>
  <c r="AE18"/>
  <c r="AD18"/>
  <c r="AG17"/>
  <c r="AF17"/>
  <c r="AE17"/>
  <c r="AD17"/>
  <c r="AG16"/>
  <c r="AF16"/>
  <c r="AE16"/>
  <c r="AD16"/>
  <c r="AF15"/>
  <c r="AE15"/>
  <c r="AD15"/>
  <c r="AG14"/>
  <c r="AF14"/>
  <c r="AE14"/>
  <c r="AD14"/>
  <c r="AG13"/>
  <c r="AF13"/>
  <c r="AE13"/>
  <c r="AD13"/>
  <c r="P38"/>
  <c r="U38" s="1"/>
  <c r="W38" s="1"/>
  <c r="P37"/>
  <c r="U37" s="1"/>
  <c r="W37" s="1"/>
  <c r="P36"/>
  <c r="U36" s="1"/>
  <c r="W36" s="1"/>
  <c r="P35"/>
  <c r="U35" s="1"/>
  <c r="W35" s="1"/>
  <c r="P34"/>
  <c r="U34" s="1"/>
  <c r="W34" s="1"/>
  <c r="P33"/>
  <c r="U33" s="1"/>
  <c r="W33" s="1"/>
  <c r="P32"/>
  <c r="U32" s="1"/>
  <c r="W32" s="1"/>
  <c r="P31"/>
  <c r="U31" s="1"/>
  <c r="W31" s="1"/>
  <c r="P30"/>
  <c r="U30" s="1"/>
  <c r="W30" s="1"/>
  <c r="P29"/>
  <c r="U29" s="1"/>
  <c r="W29" s="1"/>
  <c r="P28"/>
  <c r="U28" s="1"/>
  <c r="W28" s="1"/>
  <c r="P27"/>
  <c r="U27" s="1"/>
  <c r="W27" s="1"/>
  <c r="P26"/>
  <c r="U26" s="1"/>
  <c r="W26" s="1"/>
  <c r="P25"/>
  <c r="U25" s="1"/>
  <c r="W25" s="1"/>
  <c r="P24"/>
  <c r="U24" s="1"/>
  <c r="W24" s="1"/>
  <c r="X13" i="8"/>
  <c r="X12"/>
  <c r="X15"/>
  <c r="X16"/>
  <c r="X17"/>
  <c r="X18"/>
  <c r="X19"/>
  <c r="X20"/>
  <c r="X21"/>
  <c r="X22"/>
  <c r="X23"/>
  <c r="X24"/>
  <c r="X25"/>
  <c r="X26"/>
  <c r="X27"/>
  <c r="X28"/>
  <c r="X29"/>
  <c r="X30"/>
  <c r="X31"/>
  <c r="M31" i="25"/>
  <c r="M30"/>
  <c r="M29"/>
  <c r="M28"/>
  <c r="M27"/>
  <c r="M26"/>
  <c r="M25"/>
  <c r="M21"/>
  <c r="M20"/>
  <c r="M19"/>
  <c r="M18"/>
  <c r="M17"/>
  <c r="M16"/>
  <c r="M15"/>
  <c r="E31"/>
  <c r="E30"/>
  <c r="E29"/>
  <c r="E28"/>
  <c r="E27"/>
  <c r="E26"/>
  <c r="E25"/>
  <c r="E21"/>
  <c r="E20"/>
  <c r="E19"/>
  <c r="E18"/>
  <c r="E17"/>
  <c r="E16"/>
  <c r="E15"/>
  <c r="T29" i="23"/>
  <c r="T28"/>
  <c r="T27"/>
  <c r="T26"/>
  <c r="T25"/>
  <c r="T24"/>
  <c r="T23"/>
  <c r="T22"/>
  <c r="T21"/>
  <c r="T20"/>
  <c r="T19"/>
  <c r="T18"/>
  <c r="T17"/>
  <c r="T16"/>
  <c r="T15"/>
  <c r="T14"/>
  <c r="T13"/>
  <c r="T12"/>
  <c r="S12"/>
  <c r="S29"/>
  <c r="S15"/>
  <c r="S16"/>
  <c r="S17"/>
  <c r="S18"/>
  <c r="S19"/>
  <c r="S20"/>
  <c r="S21"/>
  <c r="S22"/>
  <c r="S23"/>
  <c r="S24"/>
  <c r="S25"/>
  <c r="S26"/>
  <c r="S27"/>
  <c r="S28"/>
  <c r="S14"/>
  <c r="S13"/>
  <c r="I8"/>
  <c r="I7"/>
  <c r="D5" i="6"/>
  <c r="A21" i="24"/>
  <c r="A27"/>
  <c r="A38"/>
  <c r="A34"/>
  <c r="A36"/>
  <c r="A29"/>
  <c r="A19"/>
  <c r="G31" i="25"/>
  <c r="G30"/>
  <c r="G29"/>
  <c r="G28"/>
  <c r="G27"/>
  <c r="G26"/>
  <c r="G25"/>
  <c r="G20"/>
  <c r="G19"/>
  <c r="G18"/>
  <c r="G17"/>
  <c r="G16"/>
  <c r="G15"/>
  <c r="AB37" i="6"/>
  <c r="AB38"/>
  <c r="D5" i="25"/>
  <c r="R8"/>
  <c r="J8"/>
  <c r="D8"/>
  <c r="R7"/>
  <c r="J7"/>
  <c r="D7"/>
  <c r="R6"/>
  <c r="J6"/>
  <c r="D6"/>
  <c r="R5"/>
  <c r="J5"/>
  <c r="B4"/>
  <c r="E6" i="23"/>
  <c r="E6" i="8"/>
  <c r="D6" i="18"/>
  <c r="D6" i="6"/>
  <c r="E8" i="23"/>
  <c r="I12"/>
  <c r="O18" i="18"/>
  <c r="AB18" s="1"/>
  <c r="Q18"/>
  <c r="U18" s="1"/>
  <c r="W18" s="1"/>
  <c r="P12" i="6"/>
  <c r="U12"/>
  <c r="W12" s="1"/>
  <c r="I24" i="23"/>
  <c r="I23"/>
  <c r="I22"/>
  <c r="W26" i="8"/>
  <c r="T26"/>
  <c r="S26"/>
  <c r="W25"/>
  <c r="T25"/>
  <c r="S25"/>
  <c r="W24"/>
  <c r="T24"/>
  <c r="S24"/>
  <c r="W23"/>
  <c r="T23"/>
  <c r="S23"/>
  <c r="AB32" i="6"/>
  <c r="AB26"/>
  <c r="AB25"/>
  <c r="O6" i="23"/>
  <c r="O5"/>
  <c r="I6"/>
  <c r="I5"/>
  <c r="E7"/>
  <c r="E5"/>
  <c r="B4"/>
  <c r="I29"/>
  <c r="I28"/>
  <c r="I27"/>
  <c r="I26"/>
  <c r="I25"/>
  <c r="I21"/>
  <c r="I20"/>
  <c r="I19"/>
  <c r="I18"/>
  <c r="I17"/>
  <c r="I16"/>
  <c r="I15"/>
  <c r="I14"/>
  <c r="I13"/>
  <c r="B4" i="6"/>
  <c r="B4" i="18"/>
  <c r="B4" i="8"/>
  <c r="AD12" i="6"/>
  <c r="AG12"/>
  <c r="AF12"/>
  <c r="AE12"/>
  <c r="D7" i="18"/>
  <c r="D8"/>
  <c r="D5"/>
  <c r="W13" i="8"/>
  <c r="W15"/>
  <c r="W16"/>
  <c r="W17"/>
  <c r="W18"/>
  <c r="W19"/>
  <c r="W20"/>
  <c r="W21"/>
  <c r="W22"/>
  <c r="W27"/>
  <c r="W28"/>
  <c r="W29"/>
  <c r="W30"/>
  <c r="W31"/>
  <c r="W12"/>
  <c r="O12" i="18"/>
  <c r="AB12"/>
  <c r="O23"/>
  <c r="AB23" s="1"/>
  <c r="O25"/>
  <c r="AB25" s="1"/>
  <c r="O26"/>
  <c r="O27"/>
  <c r="AB27"/>
  <c r="O28"/>
  <c r="AB28" s="1"/>
  <c r="O29"/>
  <c r="AB29"/>
  <c r="O30"/>
  <c r="O31"/>
  <c r="AB31"/>
  <c r="O32"/>
  <c r="AB32" s="1"/>
  <c r="O33"/>
  <c r="AB33" s="1"/>
  <c r="O34"/>
  <c r="AB34" s="1"/>
  <c r="O35"/>
  <c r="AB35" s="1"/>
  <c r="O36"/>
  <c r="AB36" s="1"/>
  <c r="O37"/>
  <c r="AB37" s="1"/>
  <c r="O38"/>
  <c r="AB38" s="1"/>
  <c r="O39"/>
  <c r="AB39" s="1"/>
  <c r="O40"/>
  <c r="AB40" s="1"/>
  <c r="O41"/>
  <c r="AB41" s="1"/>
  <c r="Q23"/>
  <c r="U23" s="1"/>
  <c r="W23" s="1"/>
  <c r="Q25"/>
  <c r="U25" s="1"/>
  <c r="W25" s="1"/>
  <c r="Q26"/>
  <c r="U26" s="1"/>
  <c r="W26" s="1"/>
  <c r="Q27"/>
  <c r="U27"/>
  <c r="W27"/>
  <c r="Q28"/>
  <c r="U28" s="1"/>
  <c r="W28" s="1"/>
  <c r="Q29"/>
  <c r="U29" s="1"/>
  <c r="W29" s="1"/>
  <c r="Q30"/>
  <c r="U30" s="1"/>
  <c r="W30" s="1"/>
  <c r="Q31"/>
  <c r="U31"/>
  <c r="W31" s="1"/>
  <c r="Q32"/>
  <c r="U32"/>
  <c r="W32"/>
  <c r="Q33"/>
  <c r="U33" s="1"/>
  <c r="W33" s="1"/>
  <c r="Q34"/>
  <c r="U34"/>
  <c r="W34" s="1"/>
  <c r="Q35"/>
  <c r="U35" s="1"/>
  <c r="W35" s="1"/>
  <c r="Q36"/>
  <c r="U36" s="1"/>
  <c r="W36" s="1"/>
  <c r="Q37"/>
  <c r="U37"/>
  <c r="W37" s="1"/>
  <c r="Q38"/>
  <c r="U38"/>
  <c r="W38"/>
  <c r="Q39"/>
  <c r="U39" s="1"/>
  <c r="W39" s="1"/>
  <c r="Q40"/>
  <c r="U40"/>
  <c r="W40" s="1"/>
  <c r="Q41"/>
  <c r="U41" s="1"/>
  <c r="W41" s="1"/>
  <c r="Q12"/>
  <c r="U12"/>
  <c r="W12" s="1"/>
  <c r="AB26"/>
  <c r="AB30"/>
  <c r="AB12" i="6"/>
  <c r="K46" i="18"/>
  <c r="K45"/>
  <c r="K44"/>
  <c r="Z12"/>
  <c r="AC12"/>
  <c r="AA12"/>
  <c r="T16" i="8"/>
  <c r="T18"/>
  <c r="T20"/>
  <c r="T21"/>
  <c r="T22"/>
  <c r="T27"/>
  <c r="T28"/>
  <c r="T30"/>
  <c r="S15"/>
  <c r="T15"/>
  <c r="S16"/>
  <c r="U16" s="1"/>
  <c r="S17"/>
  <c r="T17"/>
  <c r="S18"/>
  <c r="S19"/>
  <c r="T19"/>
  <c r="S20"/>
  <c r="S21"/>
  <c r="S22"/>
  <c r="S27"/>
  <c r="S28"/>
  <c r="S29"/>
  <c r="T29"/>
  <c r="S30"/>
  <c r="AB24" i="6"/>
  <c r="AB35"/>
  <c r="AB36"/>
  <c r="AI1"/>
  <c r="AC35" i="18"/>
  <c r="AA35"/>
  <c r="Z35"/>
  <c r="Y35"/>
  <c r="AC34"/>
  <c r="AA34"/>
  <c r="Z34"/>
  <c r="Y34"/>
  <c r="AC33"/>
  <c r="AA33"/>
  <c r="Z33"/>
  <c r="Y33"/>
  <c r="AC32"/>
  <c r="AA32"/>
  <c r="Z32"/>
  <c r="Y32"/>
  <c r="AC31"/>
  <c r="AA31"/>
  <c r="Z31"/>
  <c r="Y31"/>
  <c r="AC30"/>
  <c r="AA30"/>
  <c r="Z30"/>
  <c r="Y30"/>
  <c r="AC29"/>
  <c r="AA29"/>
  <c r="Z29"/>
  <c r="Y29"/>
  <c r="AC37"/>
  <c r="AA37"/>
  <c r="Z37"/>
  <c r="Y37"/>
  <c r="AC36"/>
  <c r="AA36"/>
  <c r="Z36"/>
  <c r="Y36"/>
  <c r="AC28"/>
  <c r="AA28"/>
  <c r="Z28"/>
  <c r="Y28"/>
  <c r="AC27"/>
  <c r="AA27"/>
  <c r="Z27"/>
  <c r="Y27"/>
  <c r="J8" i="8"/>
  <c r="J7"/>
  <c r="J6"/>
  <c r="J5"/>
  <c r="AA15" i="18"/>
  <c r="Y12"/>
  <c r="AA18"/>
  <c r="AA21"/>
  <c r="AA23"/>
  <c r="AA24"/>
  <c r="AA25"/>
  <c r="AA26"/>
  <c r="AA38"/>
  <c r="AA39"/>
  <c r="AA40"/>
  <c r="AA41"/>
  <c r="S13" i="8"/>
  <c r="U13" s="1"/>
  <c r="T13"/>
  <c r="S31"/>
  <c r="T31"/>
  <c r="Y18" i="18"/>
  <c r="Y23"/>
  <c r="Y24"/>
  <c r="Y25"/>
  <c r="Y26"/>
  <c r="Y38"/>
  <c r="Y39"/>
  <c r="Y40"/>
  <c r="Y41"/>
  <c r="I5"/>
  <c r="I6"/>
  <c r="I7"/>
  <c r="I8"/>
  <c r="E8" i="8"/>
  <c r="D8" i="6"/>
  <c r="R5" i="8"/>
  <c r="R6"/>
  <c r="R7"/>
  <c r="R8"/>
  <c r="S12"/>
  <c r="T12"/>
  <c r="Z18" i="18"/>
  <c r="AC18"/>
  <c r="Z23"/>
  <c r="AC23"/>
  <c r="Z24"/>
  <c r="AC24"/>
  <c r="Z25"/>
  <c r="AC25"/>
  <c r="Z26"/>
  <c r="AC26"/>
  <c r="Z38"/>
  <c r="AC38"/>
  <c r="Z39"/>
  <c r="AC39"/>
  <c r="Z40"/>
  <c r="AC40"/>
  <c r="Z41"/>
  <c r="AC41"/>
  <c r="K43" i="6"/>
  <c r="K42"/>
  <c r="K41"/>
  <c r="E5" i="8"/>
  <c r="E7"/>
  <c r="S34"/>
  <c r="S35"/>
  <c r="S36"/>
  <c r="R5" i="18"/>
  <c r="R6"/>
  <c r="R7"/>
  <c r="R8"/>
  <c r="J5" i="6"/>
  <c r="S5"/>
  <c r="J6"/>
  <c r="S6"/>
  <c r="D7"/>
  <c r="J7"/>
  <c r="S7"/>
  <c r="J8"/>
  <c r="S8"/>
  <c r="N10" i="2"/>
  <c r="O10"/>
  <c r="P10"/>
  <c r="P32"/>
  <c r="N45" i="18"/>
  <c r="U35" i="8"/>
  <c r="U46" i="18"/>
  <c r="L46"/>
  <c r="N44"/>
  <c r="U45"/>
  <c r="AB41" i="6"/>
  <c r="I31" i="23"/>
  <c r="U34" i="8"/>
  <c r="W45" i="18"/>
  <c r="O45"/>
  <c r="W43" i="6"/>
  <c r="AB43"/>
  <c r="M43"/>
  <c r="T36" i="8"/>
  <c r="U36"/>
  <c r="N43" i="6"/>
  <c r="O46" i="18"/>
  <c r="W42" i="6"/>
  <c r="O42"/>
  <c r="O43"/>
  <c r="L43"/>
  <c r="W46" i="18"/>
  <c r="N46"/>
  <c r="T34" i="8"/>
  <c r="U43" i="6"/>
  <c r="L42"/>
  <c r="M42"/>
  <c r="P46" i="18"/>
  <c r="P45"/>
  <c r="M46"/>
  <c r="Q24" l="1"/>
  <c r="U24" s="1"/>
  <c r="W24" s="1"/>
  <c r="Q17"/>
  <c r="U17" s="1"/>
  <c r="W17" s="1"/>
  <c r="O19"/>
  <c r="O15"/>
  <c r="AB15" s="1"/>
  <c r="Y15"/>
  <c r="Z21"/>
  <c r="AC21"/>
  <c r="Y21"/>
  <c r="O21"/>
  <c r="AB21" s="1"/>
  <c r="Q15"/>
  <c r="U15" s="1"/>
  <c r="Z15"/>
  <c r="AC15"/>
  <c r="N36" i="2"/>
  <c r="O23"/>
  <c r="N14"/>
  <c r="P21"/>
  <c r="N23"/>
  <c r="N12"/>
  <c r="O14"/>
  <c r="N11"/>
  <c r="P28"/>
  <c r="N28"/>
  <c r="N15"/>
  <c r="O21"/>
  <c r="P36"/>
  <c r="O12"/>
  <c r="O22"/>
  <c r="N21"/>
  <c r="N22"/>
  <c r="O44" i="18"/>
  <c r="N42" i="6"/>
  <c r="N41"/>
  <c r="M45" i="18"/>
  <c r="L44"/>
  <c r="U44"/>
  <c r="M41" i="6"/>
  <c r="O41"/>
  <c r="M44" i="18"/>
  <c r="T35" i="8"/>
  <c r="W41" i="6"/>
  <c r="L45" i="18"/>
  <c r="AB42" i="6"/>
  <c r="P44" i="18"/>
  <c r="U41" i="6"/>
  <c r="U42"/>
  <c r="L41"/>
  <c r="O28" i="2" l="1"/>
  <c r="O36"/>
  <c r="O15"/>
  <c r="P14"/>
  <c r="P15"/>
  <c r="P22"/>
  <c r="O11"/>
  <c r="O13" s="1"/>
  <c r="O24" s="1"/>
  <c r="O27" s="1"/>
  <c r="P11"/>
  <c r="P12"/>
  <c r="W15" i="18"/>
  <c r="N13" i="2"/>
  <c r="N24" s="1"/>
  <c r="N27" s="1"/>
  <c r="N31" s="1"/>
  <c r="W44" i="18"/>
  <c r="O31" i="2" l="1"/>
  <c r="P13"/>
  <c r="P18" s="1"/>
  <c r="P23"/>
  <c r="P26" l="1"/>
  <c r="P24"/>
  <c r="P27" l="1"/>
  <c r="P31" s="1"/>
</calcChain>
</file>

<file path=xl/comments1.xml><?xml version="1.0" encoding="utf-8"?>
<comments xmlns="http://schemas.openxmlformats.org/spreadsheetml/2006/main">
  <authors>
    <author>Martin.franz</author>
  </authors>
  <commentList>
    <comment ref="D14" authorId="0">
      <text>
        <r>
          <rPr>
            <b/>
            <sz val="9"/>
            <color indexed="81"/>
            <rFont val="Tahoma"/>
            <charset val="1"/>
          </rPr>
          <t>Martin.franz:</t>
        </r>
        <r>
          <rPr>
            <sz val="9"/>
            <color indexed="81"/>
            <rFont val="Tahoma"/>
            <charset val="1"/>
          </rPr>
          <t xml:space="preserve">
Siehe Spalte T</t>
        </r>
      </text>
    </comment>
  </commentList>
</comments>
</file>

<file path=xl/sharedStrings.xml><?xml version="1.0" encoding="utf-8"?>
<sst xmlns="http://schemas.openxmlformats.org/spreadsheetml/2006/main" count="5619" uniqueCount="2853">
  <si>
    <t>Allgemeine Prämissen</t>
  </si>
  <si>
    <t>BMW Group</t>
  </si>
  <si>
    <t>QUOTATION ANALYSIS FORM</t>
  </si>
  <si>
    <t>ENTWURF - VERTRAULICH</t>
  </si>
  <si>
    <t>ZUSAMMENFASSUNG</t>
  </si>
  <si>
    <t>Bearbeiter Lieferant:</t>
  </si>
  <si>
    <t>Teilebenennung:</t>
  </si>
  <si>
    <t>E-Mail:</t>
  </si>
  <si>
    <t>BMW Lieferanten-Nr.:</t>
  </si>
  <si>
    <t>Änderungsindex (AI):</t>
  </si>
  <si>
    <t>Telefon:</t>
  </si>
  <si>
    <t>BMW Projekt:</t>
  </si>
  <si>
    <t>Anfragenummer / Version:</t>
  </si>
  <si>
    <t>Angebotsdatum:</t>
  </si>
  <si>
    <t>BMW Sachnummer:</t>
  </si>
  <si>
    <t>Variante:</t>
  </si>
  <si>
    <t>1.</t>
  </si>
  <si>
    <t>2.</t>
  </si>
  <si>
    <t>Fertigungskosten</t>
  </si>
  <si>
    <t>3.</t>
  </si>
  <si>
    <t>4.</t>
  </si>
  <si>
    <t>5.</t>
  </si>
  <si>
    <t>Prämissen Lieferant</t>
  </si>
  <si>
    <t>6.</t>
  </si>
  <si>
    <t>7.</t>
  </si>
  <si>
    <t>Sonstige Daten</t>
  </si>
  <si>
    <t>Teileabmessungen (LxBxH) [mm]:</t>
  </si>
  <si>
    <t>Teilegewicht unverpackt [kg]:</t>
  </si>
  <si>
    <t>Gesamtgewicht [kg]:</t>
  </si>
  <si>
    <t>Versorgungsart/KOVP Abrufstatus:</t>
  </si>
  <si>
    <t>Entwicklungskosten</t>
  </si>
  <si>
    <t>Zuschläge</t>
  </si>
  <si>
    <t>Erläuterung:</t>
  </si>
  <si>
    <t xml:space="preserve"> Prozessbezeichnung</t>
  </si>
  <si>
    <t xml:space="preserve"> Standort</t>
  </si>
  <si>
    <t xml:space="preserve">   QUOTATION ANALYSIS FORM</t>
  </si>
  <si>
    <t xml:space="preserve"> Zykluszeit [s]</t>
  </si>
  <si>
    <t xml:space="preserve"> Teile pro Zyklus</t>
  </si>
  <si>
    <t>Sonderbetriebsmittel</t>
  </si>
  <si>
    <t>Angaben in Angebotswährung</t>
  </si>
  <si>
    <t xml:space="preserve"> Beschaffungswährung BW</t>
  </si>
  <si>
    <t xml:space="preserve"> Wechselkurs [AW/BW]</t>
  </si>
  <si>
    <t xml:space="preserve">     Angaben in Beschaffungswährung</t>
  </si>
  <si>
    <t>Anfragenr. / Version:</t>
  </si>
  <si>
    <t>Serienlaufzeit [Jahre] :</t>
  </si>
  <si>
    <t>Gesamtvolumen gem. Anfrage [Teile]:</t>
  </si>
  <si>
    <t>Peakvolumen Jahr [Teile / Jahr] :</t>
  </si>
  <si>
    <t>EUR</t>
  </si>
  <si>
    <t>Hilfe und Dokumentation</t>
  </si>
  <si>
    <t>b2b.bmw.com</t>
  </si>
  <si>
    <t xml:space="preserve"> Maschinenstundensatz
 MSS [BW/h]</t>
  </si>
  <si>
    <t xml:space="preserve"> Bezeichnung
 Anlage/Maschine/Typ</t>
  </si>
  <si>
    <t xml:space="preserve"> Teilebenennung</t>
  </si>
  <si>
    <t xml:space="preserve"> Technische Funktion
 des Bauteils</t>
  </si>
  <si>
    <t xml:space="preserve"> Lieferant</t>
  </si>
  <si>
    <t xml:space="preserve"> Materialgemeinkosten
 MGK [%]</t>
  </si>
  <si>
    <t>Bearbeiter:</t>
  </si>
  <si>
    <t>8.</t>
  </si>
  <si>
    <t xml:space="preserve"> Angebotswährung AW</t>
  </si>
  <si>
    <t xml:space="preserve"> Standort des Herstellers</t>
  </si>
  <si>
    <t>Einmal- und Tranchenzahlungen</t>
  </si>
  <si>
    <t>Andere Kosten</t>
  </si>
  <si>
    <t>GESAMTKOSTEN</t>
  </si>
  <si>
    <t>Summen</t>
  </si>
  <si>
    <t>Prämissenblatt</t>
  </si>
  <si>
    <t>Liste der Rohstoffschlüssel</t>
  </si>
  <si>
    <t>Liste der zulässigen Angebotswährungen</t>
  </si>
  <si>
    <t>CAD</t>
  </si>
  <si>
    <t>US</t>
  </si>
  <si>
    <t>US-Dollar</t>
  </si>
  <si>
    <t>USD</t>
  </si>
  <si>
    <t>BRL</t>
  </si>
  <si>
    <t>GBP</t>
  </si>
  <si>
    <t>Britisches Pfund</t>
  </si>
  <si>
    <t>ZAR</t>
  </si>
  <si>
    <t>NOK</t>
  </si>
  <si>
    <t>Norwegische Krone</t>
  </si>
  <si>
    <t>SEK</t>
  </si>
  <si>
    <t>Schwedische Krone</t>
  </si>
  <si>
    <t>CHF</t>
  </si>
  <si>
    <t>Schweizer Franken</t>
  </si>
  <si>
    <t>TRY</t>
  </si>
  <si>
    <t>INR</t>
  </si>
  <si>
    <t>CNY</t>
  </si>
  <si>
    <t>Chinesischer Renminbi</t>
  </si>
  <si>
    <t>KRW</t>
  </si>
  <si>
    <t>JPY</t>
  </si>
  <si>
    <t>NZD</t>
  </si>
  <si>
    <t>AUD</t>
  </si>
  <si>
    <t>Euro</t>
  </si>
  <si>
    <t>RUB</t>
  </si>
  <si>
    <t>Österreich</t>
  </si>
  <si>
    <t>AT</t>
  </si>
  <si>
    <t>Albanien</t>
  </si>
  <si>
    <t>AL</t>
  </si>
  <si>
    <t>Australien</t>
  </si>
  <si>
    <t>AU</t>
  </si>
  <si>
    <t>Belgien</t>
  </si>
  <si>
    <t>BE</t>
  </si>
  <si>
    <t>Bangladesch</t>
  </si>
  <si>
    <t>BD</t>
  </si>
  <si>
    <t>Bulgarien</t>
  </si>
  <si>
    <t>BG</t>
  </si>
  <si>
    <t>Bosnien und Herzegowina</t>
  </si>
  <si>
    <t>BA</t>
  </si>
  <si>
    <t>Brasilien</t>
  </si>
  <si>
    <t>BR</t>
  </si>
  <si>
    <t>Weißrussland</t>
  </si>
  <si>
    <t>BY</t>
  </si>
  <si>
    <t>Kanada</t>
  </si>
  <si>
    <t>CA</t>
  </si>
  <si>
    <t>Schweiz</t>
  </si>
  <si>
    <t>CH</t>
  </si>
  <si>
    <t>China</t>
  </si>
  <si>
    <t>CN</t>
  </si>
  <si>
    <t>Zypern</t>
  </si>
  <si>
    <t>CY</t>
  </si>
  <si>
    <t>Tschechien</t>
  </si>
  <si>
    <t>CZ</t>
  </si>
  <si>
    <t>Deutschland</t>
  </si>
  <si>
    <t>DE</t>
  </si>
  <si>
    <t>Dänemark</t>
  </si>
  <si>
    <t>DK</t>
  </si>
  <si>
    <t>Spanien</t>
  </si>
  <si>
    <t>ES</t>
  </si>
  <si>
    <t>Estland</t>
  </si>
  <si>
    <t>EE</t>
  </si>
  <si>
    <t>Ägypten</t>
  </si>
  <si>
    <t>EG</t>
  </si>
  <si>
    <t>Frankreich</t>
  </si>
  <si>
    <t>FR</t>
  </si>
  <si>
    <t>Finnland</t>
  </si>
  <si>
    <t>FI</t>
  </si>
  <si>
    <t>Großbritannien</t>
  </si>
  <si>
    <t>GB</t>
  </si>
  <si>
    <t>Griechenland</t>
  </si>
  <si>
    <t>GR</t>
  </si>
  <si>
    <t>Ungarn</t>
  </si>
  <si>
    <t>HU</t>
  </si>
  <si>
    <t>Kroatien</t>
  </si>
  <si>
    <t>HR</t>
  </si>
  <si>
    <t>Italien</t>
  </si>
  <si>
    <t>IT</t>
  </si>
  <si>
    <t>Israel</t>
  </si>
  <si>
    <t>IL</t>
  </si>
  <si>
    <t>Indien</t>
  </si>
  <si>
    <t>IN</t>
  </si>
  <si>
    <t>Iran</t>
  </si>
  <si>
    <t>IR</t>
  </si>
  <si>
    <t>Irland</t>
  </si>
  <si>
    <t>IE</t>
  </si>
  <si>
    <t>Island</t>
  </si>
  <si>
    <t>IS</t>
  </si>
  <si>
    <t>Japan</t>
  </si>
  <si>
    <t>JP</t>
  </si>
  <si>
    <t>Luxemburg</t>
  </si>
  <si>
    <t>LU</t>
  </si>
  <si>
    <t>Litauen</t>
  </si>
  <si>
    <t>LT</t>
  </si>
  <si>
    <t>Lettland</t>
  </si>
  <si>
    <t>LV</t>
  </si>
  <si>
    <t>Malta</t>
  </si>
  <si>
    <t>MT</t>
  </si>
  <si>
    <t>Marokko</t>
  </si>
  <si>
    <t>MA</t>
  </si>
  <si>
    <t>Malaysia</t>
  </si>
  <si>
    <t>MY</t>
  </si>
  <si>
    <t>Moldawien</t>
  </si>
  <si>
    <t>MD</t>
  </si>
  <si>
    <t>Mexiko</t>
  </si>
  <si>
    <t>MX</t>
  </si>
  <si>
    <t>Mazedonien</t>
  </si>
  <si>
    <t>MK</t>
  </si>
  <si>
    <t>Montenegro</t>
  </si>
  <si>
    <t>ME</t>
  </si>
  <si>
    <t>Norwegen</t>
  </si>
  <si>
    <t>NO</t>
  </si>
  <si>
    <t>Niederlande</t>
  </si>
  <si>
    <t>NL</t>
  </si>
  <si>
    <t>Neuseeland</t>
  </si>
  <si>
    <t>NZ</t>
  </si>
  <si>
    <t>Portugal</t>
  </si>
  <si>
    <t>PT</t>
  </si>
  <si>
    <t>Pakistan</t>
  </si>
  <si>
    <t>PK</t>
  </si>
  <si>
    <t>Polen</t>
  </si>
  <si>
    <t>PL</t>
  </si>
  <si>
    <t>Argentinien</t>
  </si>
  <si>
    <t>AR</t>
  </si>
  <si>
    <t>Taiwan</t>
  </si>
  <si>
    <t>TW</t>
  </si>
  <si>
    <t>Indonesien</t>
  </si>
  <si>
    <t>ID</t>
  </si>
  <si>
    <t>Rumänien</t>
  </si>
  <si>
    <t>RO</t>
  </si>
  <si>
    <t>Südkorea</t>
  </si>
  <si>
    <t>KR</t>
  </si>
  <si>
    <t>Uruguay</t>
  </si>
  <si>
    <t>UY</t>
  </si>
  <si>
    <t>Philippinen</t>
  </si>
  <si>
    <t>PH</t>
  </si>
  <si>
    <t>Russland</t>
  </si>
  <si>
    <t>RU</t>
  </si>
  <si>
    <t>Schweden</t>
  </si>
  <si>
    <t>SE</t>
  </si>
  <si>
    <t>Slowakei</t>
  </si>
  <si>
    <t>SK</t>
  </si>
  <si>
    <t>Slowenien</t>
  </si>
  <si>
    <t>SI</t>
  </si>
  <si>
    <t>Serbien</t>
  </si>
  <si>
    <t>RS</t>
  </si>
  <si>
    <t>Thailand</t>
  </si>
  <si>
    <t>TH</t>
  </si>
  <si>
    <t>Tunesien</t>
  </si>
  <si>
    <t>TN</t>
  </si>
  <si>
    <t>Türkei</t>
  </si>
  <si>
    <t>TR</t>
  </si>
  <si>
    <t>Ukraine</t>
  </si>
  <si>
    <t>UA</t>
  </si>
  <si>
    <t>USA</t>
  </si>
  <si>
    <t>Vietnam</t>
  </si>
  <si>
    <t>VN</t>
  </si>
  <si>
    <t>Südafrika</t>
  </si>
  <si>
    <t>ZA</t>
  </si>
  <si>
    <t>xx</t>
  </si>
  <si>
    <t>Weiteres Land</t>
  </si>
  <si>
    <t>yy</t>
  </si>
  <si>
    <t>zz</t>
  </si>
  <si>
    <t xml:space="preserve">    Angaben in Angebotswährung</t>
  </si>
  <si>
    <t>EGP</t>
  </si>
  <si>
    <t>ALL</t>
  </si>
  <si>
    <t>Iso-Währungs-code</t>
  </si>
  <si>
    <t>ARS</t>
  </si>
  <si>
    <t>BDT</t>
  </si>
  <si>
    <t>BAM</t>
  </si>
  <si>
    <t>BGN</t>
  </si>
  <si>
    <t>DKK</t>
  </si>
  <si>
    <t>Venezuela</t>
  </si>
  <si>
    <t>Monaco</t>
  </si>
  <si>
    <t>NEK</t>
  </si>
  <si>
    <t>ISK</t>
  </si>
  <si>
    <t>PLN</t>
  </si>
  <si>
    <t>CZK</t>
  </si>
  <si>
    <t>HUF</t>
  </si>
  <si>
    <t>RON</t>
  </si>
  <si>
    <t>HRK</t>
  </si>
  <si>
    <t>RSD</t>
  </si>
  <si>
    <t>LVL</t>
  </si>
  <si>
    <t>LTL</t>
  </si>
  <si>
    <t>Liechtenstein</t>
  </si>
  <si>
    <t>UAH</t>
  </si>
  <si>
    <t>Saudi-Arabien</t>
  </si>
  <si>
    <t>SAR</t>
  </si>
  <si>
    <t>VEF</t>
  </si>
  <si>
    <t>Dubai</t>
  </si>
  <si>
    <t>UAE</t>
  </si>
  <si>
    <t>ILS</t>
  </si>
  <si>
    <t>MAD</t>
  </si>
  <si>
    <t>MXN</t>
  </si>
  <si>
    <t>TND</t>
  </si>
  <si>
    <t>MYR</t>
  </si>
  <si>
    <t>Singapur</t>
  </si>
  <si>
    <t>SGD</t>
  </si>
  <si>
    <t>PHP</t>
  </si>
  <si>
    <t>THB</t>
  </si>
  <si>
    <t>VND</t>
  </si>
  <si>
    <t>Kambodscha</t>
  </si>
  <si>
    <t>KHR</t>
  </si>
  <si>
    <t>IDR</t>
  </si>
  <si>
    <t>TWD</t>
  </si>
  <si>
    <t>Vatikanstadt</t>
  </si>
  <si>
    <t>VA</t>
  </si>
  <si>
    <t>IRR</t>
  </si>
  <si>
    <t>MKD</t>
  </si>
  <si>
    <t>MDL</t>
  </si>
  <si>
    <t>PKR</t>
  </si>
  <si>
    <t>UYU</t>
  </si>
  <si>
    <t>BYR</t>
  </si>
  <si>
    <t>VE</t>
  </si>
  <si>
    <t>SA</t>
  </si>
  <si>
    <t>LI</t>
  </si>
  <si>
    <t>MC</t>
  </si>
  <si>
    <t>SG</t>
  </si>
  <si>
    <t>KH</t>
  </si>
  <si>
    <t>Länderliste</t>
  </si>
  <si>
    <t>Anbieter/Lieferant:</t>
  </si>
  <si>
    <t>Arbeitsstunden / Jahr [h]:</t>
  </si>
  <si>
    <t xml:space="preserve"> Auftragszeit [Wochen]</t>
  </si>
  <si>
    <t>Fertigungslosgröße [Teile]:</t>
  </si>
  <si>
    <t>Plankapazität [Teile / Jahr] :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</si>
  <si>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</si>
  <si>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</si>
  <si>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</si>
  <si>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>ISO-Ländercode</t>
  </si>
  <si>
    <t>SEKOF und Folgewerkzeuge</t>
  </si>
  <si>
    <t>AE</t>
  </si>
  <si>
    <t xml:space="preserve"> Mengeneinheit</t>
  </si>
  <si>
    <t>Blaswerkzeug</t>
  </si>
  <si>
    <t>Konfektionswerkzeug</t>
  </si>
  <si>
    <t>Druckgusswerkzeug</t>
  </si>
  <si>
    <t>Kernkasten</t>
  </si>
  <si>
    <t>Stanzentgratwerkzeug</t>
  </si>
  <si>
    <t>Sinterwerkzeug</t>
  </si>
  <si>
    <t>Sprühformwerkzeug</t>
  </si>
  <si>
    <t>Strangpressdüse</t>
  </si>
  <si>
    <t>Extrudierwerkzeug</t>
  </si>
  <si>
    <t>Ziehwerkzeug</t>
  </si>
  <si>
    <t>Nachformwerkzeug</t>
  </si>
  <si>
    <t>Feinguss</t>
  </si>
  <si>
    <t xml:space="preserve">Kokillenwerkzeug </t>
  </si>
  <si>
    <t>Platinenschnitt</t>
  </si>
  <si>
    <t>Preformwerkzeug</t>
  </si>
  <si>
    <t>Presswerkzeug (ausgenommen Metall)</t>
  </si>
  <si>
    <t>Sandguss</t>
  </si>
  <si>
    <t>Vulkanisationswerkzeug</t>
  </si>
  <si>
    <t>Beschreibung</t>
  </si>
  <si>
    <t>Werkzeugarten- nummer</t>
  </si>
  <si>
    <t>9.</t>
  </si>
  <si>
    <t>10.</t>
  </si>
  <si>
    <t>11.</t>
  </si>
  <si>
    <t xml:space="preserve"> Maschinenkosten
 Angebot [AW]</t>
  </si>
  <si>
    <t xml:space="preserve"> Restfertigungsgemein-
 kosten Angebot [AW]</t>
  </si>
  <si>
    <t xml:space="preserve"> Fertigungseinzel-
 kosten Angebot [AW]</t>
  </si>
  <si>
    <t xml:space="preserve"> Anzahl direkte Mitarbeiter</t>
  </si>
  <si>
    <t xml:space="preserve"> Rohstoffschlüssel</t>
  </si>
  <si>
    <t xml:space="preserve"> Preis pro
 Mengeneinheit [BW]</t>
  </si>
  <si>
    <t xml:space="preserve"> Einsatzmenge [Einheiten]
 (nur Rohmaterial)</t>
  </si>
  <si>
    <t xml:space="preserve"> Materialkosten [AW]</t>
  </si>
  <si>
    <t xml:space="preserve"> Werkzeug-/
 Vorrichtungsart</t>
  </si>
  <si>
    <t xml:space="preserve"> Nettomenge [Einheiten]
 (nur Rohmaterial)</t>
  </si>
  <si>
    <t xml:space="preserve"> Materialgemeinkosten
 Angebot [AW]</t>
  </si>
  <si>
    <t>Schichten / Woche:</t>
  </si>
  <si>
    <t>Produktionsstart (SOP) [mm.jjjj] :</t>
  </si>
  <si>
    <t>Werkzeugliste SEKOF</t>
  </si>
  <si>
    <t>SBM</t>
  </si>
  <si>
    <t>SEKOF</t>
  </si>
  <si>
    <t>Folgewerkzeug</t>
  </si>
  <si>
    <t xml:space="preserve"> WAF vorhanden [ja/nein]</t>
  </si>
  <si>
    <t>Lieferbedingungen:</t>
  </si>
  <si>
    <t>Enthaltene Verpackung und Transport</t>
  </si>
  <si>
    <t>Enthaltene Zölle</t>
  </si>
  <si>
    <t>(1.+ 2.+ 3.+ 4.+ 5.+ 6.)</t>
  </si>
  <si>
    <t>Zölle  Lieferant - BMW</t>
  </si>
  <si>
    <t>Transportkosten  Lieferant - BMW</t>
  </si>
  <si>
    <t>Stück (Kaufteil)</t>
  </si>
  <si>
    <t>Prämie (kg)</t>
  </si>
  <si>
    <t>Materialkosten</t>
  </si>
  <si>
    <t xml:space="preserve">     1. Material</t>
  </si>
  <si>
    <t xml:space="preserve">     2. Fertigungskosten</t>
  </si>
  <si>
    <t xml:space="preserve"> Direkter Lohn [BW/h]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</si>
  <si>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</si>
  <si>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</si>
  <si>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</si>
  <si>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</si>
  <si>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</si>
  <si>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</si>
  <si>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>Befüllung nach Vorgabe BMW Einkauf</t>
  </si>
  <si>
    <t>Beschaffungswährung</t>
  </si>
  <si>
    <t xml:space="preserve"> Fertigungseinzelkosten
 FEK [BW]</t>
  </si>
  <si>
    <t xml:space="preserve"> Restfertigungsgemeinkosten
 (RFGK) Stundensatz [BW/h]</t>
  </si>
  <si>
    <t xml:space="preserve"> Personalkosten
 Angebot [AW]</t>
  </si>
  <si>
    <t xml:space="preserve"> Fertigungskosten FK [AW]</t>
  </si>
  <si>
    <t>Aufspannvorrichtung BAZ</t>
  </si>
  <si>
    <t>Beflockungsaufnahme</t>
  </si>
  <si>
    <t>Galvanikgestelle</t>
  </si>
  <si>
    <t>Lötrahmen</t>
  </si>
  <si>
    <t>Maskieren</t>
  </si>
  <si>
    <t>Montagevorrichtungen aller Art</t>
  </si>
  <si>
    <t>NC-Programme aller Art</t>
  </si>
  <si>
    <t>Poliervorrichtung</t>
  </si>
  <si>
    <t>Rollensatz</t>
  </si>
  <si>
    <t>Siebdruckschablone</t>
  </si>
  <si>
    <t>Siebe</t>
  </si>
  <si>
    <t>Walzwerkzeug (mit Bauteilbezogener Narbung)</t>
  </si>
  <si>
    <t>Werkstückträger</t>
  </si>
  <si>
    <t>Gesamtschnitt-/ Verbund Werkzeug</t>
  </si>
  <si>
    <t xml:space="preserve">Spritzgießwerkzeug </t>
  </si>
  <si>
    <t>Streckbiegewerkzeug</t>
  </si>
  <si>
    <t xml:space="preserve">Transfer-/Stufen-Werkzeug </t>
  </si>
  <si>
    <t xml:space="preserve">Stand </t>
  </si>
  <si>
    <t>kg</t>
  </si>
  <si>
    <t>g</t>
  </si>
  <si>
    <t>m</t>
  </si>
  <si>
    <t>mm</t>
  </si>
  <si>
    <t>l</t>
  </si>
  <si>
    <t xml:space="preserve"> Materialausschuss [%]</t>
  </si>
  <si>
    <t>Material</t>
  </si>
  <si>
    <t>Fertigung</t>
  </si>
  <si>
    <t>Ausschusskosten</t>
  </si>
  <si>
    <t>Fertigungsstandort (Land / Ort):</t>
  </si>
  <si>
    <t>Maschine</t>
  </si>
  <si>
    <t>ja</t>
  </si>
  <si>
    <t>nein</t>
  </si>
  <si>
    <t>Vertriebs- und Verwaltungsgemeinkosten</t>
  </si>
  <si>
    <t>Verpackung</t>
  </si>
  <si>
    <t>Transport</t>
  </si>
  <si>
    <t>Zoll</t>
  </si>
  <si>
    <t>MGK</t>
  </si>
  <si>
    <t>Ausschuss</t>
  </si>
  <si>
    <t>Personal</t>
  </si>
  <si>
    <t>FEK</t>
  </si>
  <si>
    <t>(1.+ 2.+ 3.+ 4.+ 5.)</t>
  </si>
  <si>
    <t xml:space="preserve"> Materialkosten
 pro Mengeneinheit [AW]</t>
  </si>
  <si>
    <t xml:space="preserve"> Sozialgemeinkosten
 SGK [%]</t>
  </si>
  <si>
    <t xml:space="preserve"> Anzahl Werkzeuge /
 Vorrichtungen</t>
  </si>
  <si>
    <t>ANGEBOTSPREIS</t>
  </si>
  <si>
    <t>ANGEBOTSBASISPREIS</t>
  </si>
  <si>
    <t>Gewinn</t>
  </si>
  <si>
    <t>(1.+ 2.)</t>
  </si>
  <si>
    <t xml:space="preserve"> Ausschuss pro
 Prozessschritt [%]</t>
  </si>
  <si>
    <t xml:space="preserve"> Auslegung / Kavitäten [x-fach]</t>
  </si>
  <si>
    <t>QAF Version 8 © BMW AG</t>
  </si>
  <si>
    <t xml:space="preserve"> Anzahl pro Angebotsteil</t>
  </si>
  <si>
    <t xml:space="preserve"> Verrechnungsform</t>
  </si>
  <si>
    <t xml:space="preserve"> Rückvergütung [AW]
 (nur Rohmaterial)</t>
  </si>
  <si>
    <t>(Summe 1. bis 9.)</t>
  </si>
  <si>
    <t xml:space="preserve"> Benennung
 Rohmaterial / Kaufteil</t>
  </si>
  <si>
    <t xml:space="preserve"> Fertigungskosten FK [BW]</t>
  </si>
  <si>
    <t xml:space="preserve">    Angaben in Beschaffungswährung</t>
  </si>
  <si>
    <t xml:space="preserve"> Werkzeug- /
 Vorrichtungskosten [BW]</t>
  </si>
  <si>
    <t xml:space="preserve"> Summe Werkzeug- /
 Vorrichtungskosten [AW]</t>
  </si>
  <si>
    <t xml:space="preserve"> Summe Werkzeug- /
 Vorrichtungskosten
 SBM [AW]</t>
  </si>
  <si>
    <t>Werkzeugliste SBM bzw. Folgewerkzeuge</t>
  </si>
  <si>
    <t>Einheitenliste Material</t>
  </si>
  <si>
    <t>Liste Ja / Nein</t>
  </si>
  <si>
    <t xml:space="preserve"> Ausschusskosten
 Material [AW]</t>
  </si>
  <si>
    <t xml:space="preserve"> Ausschusskosten
 Fertigung [AW]</t>
  </si>
  <si>
    <t>SUMME HERSTELLKOSTEN</t>
  </si>
  <si>
    <t>Warmpressen (Schmieden)</t>
  </si>
  <si>
    <t>Kaltpressen (Massivumformen)</t>
  </si>
  <si>
    <t>Prüfaufnahme/-Vorrichtungen spezifisch</t>
  </si>
  <si>
    <t>Zusätzliche Zeile: Leerzeile kopieren und vor letzter Zeile einfügen</t>
  </si>
  <si>
    <t xml:space="preserve"> Bemerkung</t>
  </si>
  <si>
    <t>Rüsten</t>
  </si>
  <si>
    <t xml:space="preserve"> Rüstkosten [AW]</t>
  </si>
  <si>
    <t xml:space="preserve"> Rüstkosten pro Stück [BW]</t>
  </si>
  <si>
    <t>Werkzeug-
verrechnungsform</t>
  </si>
  <si>
    <t>RFGK</t>
  </si>
  <si>
    <t xml:space="preserve"> Positionsnummer
 Fertigungsschritt</t>
  </si>
  <si>
    <t>Verrechnungsform</t>
  </si>
  <si>
    <t>Beschneide -/ Lochwerkzeug</t>
  </si>
  <si>
    <t>Biegewerkzeug(z.B.Rohrbiegen)</t>
  </si>
  <si>
    <t>Direktes / Indirektes Warmumformwerkzeug</t>
  </si>
  <si>
    <t>Elastomerpresswerkzeug</t>
  </si>
  <si>
    <t>Feinschneidwerkzeug</t>
  </si>
  <si>
    <t>Folgeverbundwerkzeug</t>
  </si>
  <si>
    <t>Galvanowerkzeug</t>
  </si>
  <si>
    <t>Hinterschäumwerkzeuge / -form</t>
  </si>
  <si>
    <t>IHU-Werkzeug</t>
  </si>
  <si>
    <t xml:space="preserve">Kaschier-Umbugwerkzeug für Standard M. </t>
  </si>
  <si>
    <t>RTM-Werkzeug(Harzinjektor)</t>
  </si>
  <si>
    <t>Schäumform</t>
  </si>
  <si>
    <t>Schweißwerkzeug für Standardmaschine</t>
  </si>
  <si>
    <t>Tubenziehwerkzeug</t>
  </si>
  <si>
    <t>Brechschablone</t>
  </si>
  <si>
    <t>Filmauftragvorrichtung</t>
  </si>
  <si>
    <t>Klebeaufnahme</t>
  </si>
  <si>
    <t>Lackiergestelle/-aufnahmen</t>
  </si>
  <si>
    <t>Mechanisierungszubehör (Greifer,Feeder,Entbutzen)</t>
  </si>
  <si>
    <t>Messaufnahme/-Vorrichtungen spezifisch</t>
  </si>
  <si>
    <t>Schneidaufnahme allgemein</t>
  </si>
  <si>
    <t>Schweißaufnahme/-gestelle</t>
  </si>
  <si>
    <t>Schweißwerkzeug für Sondermaschine</t>
  </si>
  <si>
    <t>Sonderwerkzeug mech. Fertigung</t>
  </si>
  <si>
    <t>Spannvorrichtung mech. Fertigung</t>
  </si>
  <si>
    <t>Stanzwerkzeug für LP-Nutzen</t>
  </si>
  <si>
    <t>Teileförderer bauteilbezogen</t>
  </si>
  <si>
    <t>Transportgestelle,- behälter (Waschen, Wärmebehandeln usw.)</t>
  </si>
  <si>
    <t>Bemerkungen:</t>
  </si>
  <si>
    <t>yd</t>
  </si>
  <si>
    <t>ft</t>
  </si>
  <si>
    <t>in</t>
  </si>
  <si>
    <t>sq.yd</t>
  </si>
  <si>
    <t>sq.ft</t>
  </si>
  <si>
    <t>sq.in</t>
  </si>
  <si>
    <t>m³</t>
  </si>
  <si>
    <t>m²</t>
  </si>
  <si>
    <t>cu.yd</t>
  </si>
  <si>
    <t>cu.ft.</t>
  </si>
  <si>
    <t>cu.in</t>
  </si>
  <si>
    <t>lb</t>
  </si>
  <si>
    <t>oz</t>
  </si>
  <si>
    <t>Einheitenliste
Fläche</t>
  </si>
  <si>
    <t>qm</t>
  </si>
  <si>
    <t>HKD</t>
  </si>
  <si>
    <t>Liste der zulässigen Beschaffungswährungen</t>
  </si>
  <si>
    <t xml:space="preserve"> Plausibilitätsprüfung
 "Verrechnungsform"</t>
  </si>
  <si>
    <t xml:space="preserve"> Plausibilitätsprüfung
 "Werkzeugart"</t>
  </si>
  <si>
    <t>Diadekor/ Diakopie</t>
  </si>
  <si>
    <t>Glaspressform (Pressbiegeform)</t>
  </si>
  <si>
    <t>Lew</t>
  </si>
  <si>
    <t>Dänische Krone</t>
  </si>
  <si>
    <t>Ägyptische Pfund</t>
  </si>
  <si>
    <t>Hongkong Dollar</t>
  </si>
  <si>
    <t>Philippinische Peso</t>
  </si>
  <si>
    <t>Leu</t>
  </si>
  <si>
    <t>Riyal</t>
  </si>
  <si>
    <t>Taiwan Dollar</t>
  </si>
  <si>
    <t>Australische Dollar</t>
  </si>
  <si>
    <t>Tschechische Krone</t>
  </si>
  <si>
    <t>Forint</t>
  </si>
  <si>
    <t>Rupiah</t>
  </si>
  <si>
    <t>Rupie</t>
  </si>
  <si>
    <t>Yen</t>
  </si>
  <si>
    <t>Won</t>
  </si>
  <si>
    <t>Ringgit</t>
  </si>
  <si>
    <t>Złoty</t>
  </si>
  <si>
    <t>Rubel</t>
  </si>
  <si>
    <t>Singapur Dollar</t>
  </si>
  <si>
    <t>Baht</t>
  </si>
  <si>
    <t>Argentinische Peso</t>
  </si>
  <si>
    <t>Mexikanische Peso</t>
  </si>
  <si>
    <t>Rand</t>
  </si>
  <si>
    <t>1. (Bestell-) Währung 1 [AW1]:</t>
  </si>
  <si>
    <t>Währungen</t>
  </si>
  <si>
    <t>Türkische Lira</t>
  </si>
  <si>
    <t>Canadische Dollar</t>
  </si>
  <si>
    <t>Brasilianische Real</t>
  </si>
  <si>
    <t>Wechselkurse zur Bestell-
währung [AW1]
(rein informativ)</t>
  </si>
  <si>
    <t>Preisindikation in Bestellwährung [AW1]</t>
  </si>
  <si>
    <t>VERTRAULICH</t>
  </si>
  <si>
    <t>AL01</t>
  </si>
  <si>
    <t>AL02</t>
  </si>
  <si>
    <t>AL03</t>
  </si>
  <si>
    <t>AL04</t>
  </si>
  <si>
    <t>KU01</t>
  </si>
  <si>
    <t>KU02</t>
  </si>
  <si>
    <t>KU03</t>
  </si>
  <si>
    <t>KU04</t>
  </si>
  <si>
    <t>KU05</t>
  </si>
  <si>
    <t>KU06</t>
  </si>
  <si>
    <t>KU07</t>
  </si>
  <si>
    <t>KU08</t>
  </si>
  <si>
    <t>KU09</t>
  </si>
  <si>
    <t>KU10</t>
  </si>
  <si>
    <t>KU11</t>
  </si>
  <si>
    <t>KU12</t>
  </si>
  <si>
    <t>KU13</t>
  </si>
  <si>
    <t>KU14</t>
  </si>
  <si>
    <t>KU15</t>
  </si>
  <si>
    <t>KU99</t>
  </si>
  <si>
    <t>SO01</t>
  </si>
  <si>
    <t>SO02</t>
  </si>
  <si>
    <t>SO03</t>
  </si>
  <si>
    <t>SO04</t>
  </si>
  <si>
    <t>SO05</t>
  </si>
  <si>
    <t>SO06</t>
  </si>
  <si>
    <t>SO07</t>
  </si>
  <si>
    <t>SO08</t>
  </si>
  <si>
    <t>SO09</t>
  </si>
  <si>
    <t>SO20</t>
  </si>
  <si>
    <t>SO23</t>
  </si>
  <si>
    <t>SO24</t>
  </si>
  <si>
    <t>SO30</t>
  </si>
  <si>
    <t>SO31</t>
  </si>
  <si>
    <t>SO99</t>
  </si>
  <si>
    <t>ST01</t>
  </si>
  <si>
    <t>ST02</t>
  </si>
  <si>
    <t>ST03</t>
  </si>
  <si>
    <t>ST04</t>
  </si>
  <si>
    <t>ST05</t>
  </si>
  <si>
    <t>ST06</t>
  </si>
  <si>
    <t>ST07</t>
  </si>
  <si>
    <t>ST08</t>
  </si>
  <si>
    <t>ST09</t>
  </si>
  <si>
    <t>ST10</t>
  </si>
  <si>
    <t>ST11</t>
  </si>
  <si>
    <t>ST12</t>
  </si>
  <si>
    <t>ST30</t>
  </si>
  <si>
    <t>ST99</t>
  </si>
  <si>
    <t>ALUMINIUM</t>
  </si>
  <si>
    <t>ALUMINIUM SCHROTT</t>
  </si>
  <si>
    <t>ALUMINIUM SCHROTT 2</t>
  </si>
  <si>
    <t>REINALUMINIUMPRAEMIE (ECDP/ECDU)</t>
  </si>
  <si>
    <t>Kunststoff-ABS,</t>
  </si>
  <si>
    <t>Kunststoff-ABS-PC,</t>
  </si>
  <si>
    <t>Kunststoff-PVC,</t>
  </si>
  <si>
    <t>KUNSTSTOFF-PA,</t>
  </si>
  <si>
    <t>Kunststoff-POM,</t>
  </si>
  <si>
    <t>KUNSTSTOFF-PP-TVXX,</t>
  </si>
  <si>
    <t>KUNSTSTOFF-PP, -</t>
  </si>
  <si>
    <t>Kunststoff-PP-GFxx,</t>
  </si>
  <si>
    <t>Kunststoff-PE,</t>
  </si>
  <si>
    <t>Kunststoff-Polyol,</t>
  </si>
  <si>
    <t>KUNSTSTOFF-MDI,</t>
  </si>
  <si>
    <t>Kunststoff-EPDM,</t>
  </si>
  <si>
    <t>Kunststoff-Naturkautschuk</t>
  </si>
  <si>
    <t>EPOXIDHARZ</t>
  </si>
  <si>
    <t>SYNTHESEKAUTSCHUK</t>
  </si>
  <si>
    <t>Kunststoff-Allgemein</t>
  </si>
  <si>
    <t>KUPFER,</t>
  </si>
  <si>
    <t>BLEI,</t>
  </si>
  <si>
    <t>Nickel,</t>
  </si>
  <si>
    <t>Magnesium,</t>
  </si>
  <si>
    <t>GLAS,</t>
  </si>
  <si>
    <t>Fluids,</t>
  </si>
  <si>
    <t>Prozessmaterial</t>
  </si>
  <si>
    <t>FERROCHROM</t>
  </si>
  <si>
    <t>CHROMIUM</t>
  </si>
  <si>
    <t>PLATIN (NUR MG-5)</t>
  </si>
  <si>
    <t>PALLADIUM (NUR MG-5)</t>
  </si>
  <si>
    <t>NEODYM</t>
  </si>
  <si>
    <t>DYSPROSIUM</t>
  </si>
  <si>
    <t>SONSTIGES</t>
  </si>
  <si>
    <t>STAHLBLECH HAUS (HDG)</t>
  </si>
  <si>
    <t>Stahl-Edelstahl (Austenit),</t>
  </si>
  <si>
    <t>Stahl-Edelstahl (Ferrit),</t>
  </si>
  <si>
    <t>Stahl-Eisenguss,</t>
  </si>
  <si>
    <t>Stahl-Schmiedestahl,</t>
  </si>
  <si>
    <t>Stahl-Walzdraht,</t>
  </si>
  <si>
    <t>STAHL- STAHLSCHROTT</t>
  </si>
  <si>
    <t>EDELSTAHL BASISSTAHL</t>
  </si>
  <si>
    <t>STAHLBLECH KAUF (HDG)</t>
  </si>
  <si>
    <t>STAHLBLECH WARMBAND (HRC)</t>
  </si>
  <si>
    <t>STAHLBLECH US (HDG)</t>
  </si>
  <si>
    <t>STAHLBLECH US (HRC)</t>
  </si>
  <si>
    <t>ELEKTROBLECH</t>
  </si>
  <si>
    <t>STAHL-ALLGEMEIN</t>
  </si>
  <si>
    <t>Änderungshistorie</t>
  </si>
  <si>
    <t>Berücksichtigung Rohstoffschlüssel</t>
  </si>
  <si>
    <t>Aktualisierung Formel Preisgleitklausel</t>
  </si>
  <si>
    <t>Berücksichtigung WZ_IH_Kosten</t>
  </si>
  <si>
    <t>"Unnötige Formel" Deckblatt entfernt</t>
  </si>
  <si>
    <t>Albanischer Lek</t>
  </si>
  <si>
    <t>AED</t>
  </si>
  <si>
    <t>VAE Dirham</t>
  </si>
  <si>
    <t>Bosnische Mark</t>
  </si>
  <si>
    <t>Bangladeschischer Taka</t>
  </si>
  <si>
    <t>bulgarischer Lew</t>
  </si>
  <si>
    <t>Weißrussischer Rubel</t>
  </si>
  <si>
    <t>Kroatische Kuna</t>
  </si>
  <si>
    <t>Israelische Schekel</t>
  </si>
  <si>
    <t>Iranischer Rial</t>
  </si>
  <si>
    <t>Isländische Krone</t>
  </si>
  <si>
    <t>Kambodschanischer Riel</t>
  </si>
  <si>
    <t>Litauische Litas</t>
  </si>
  <si>
    <t>Lettische Lats</t>
  </si>
  <si>
    <t>Marokkanischer Dirham</t>
  </si>
  <si>
    <t>Moldawischer Leu</t>
  </si>
  <si>
    <t>Mazedonischer Denar</t>
  </si>
  <si>
    <t>Neuseeland-Dollar</t>
  </si>
  <si>
    <t>Pakistanische Rupie</t>
  </si>
  <si>
    <t>Serbischer Dinar</t>
  </si>
  <si>
    <t>Tunesischer Dinar</t>
  </si>
  <si>
    <t>Ukrainische Hrywnja</t>
  </si>
  <si>
    <t>Uruguayischer Peso</t>
  </si>
  <si>
    <t>Venezolanischer Bolivar</t>
  </si>
  <si>
    <t>Vietnamesischer Dong</t>
  </si>
  <si>
    <t>zulässige Beschaffungswährungen aktualisiert</t>
  </si>
  <si>
    <t>Ungarische Forint</t>
  </si>
  <si>
    <t>Indonesische Rupiah</t>
  </si>
  <si>
    <t>Indische Rupie</t>
  </si>
  <si>
    <t>Japanischer YEN</t>
  </si>
  <si>
    <t>Südkoreanischer Won</t>
  </si>
  <si>
    <t>Malayische Ringgit</t>
  </si>
  <si>
    <t>Polnische Złoty</t>
  </si>
  <si>
    <t>Rumänischer Leu</t>
  </si>
  <si>
    <t>Russische Rubel</t>
  </si>
  <si>
    <t>Saudi Rial</t>
  </si>
  <si>
    <t>Thailändische Baht</t>
  </si>
  <si>
    <t>Südafrikanischer Rand</t>
  </si>
  <si>
    <t>WZ_IH_Kosten aus Fertigungskosten entfernt</t>
  </si>
  <si>
    <t>Aktualisierung Plausibilitätsprüfung SEKOF/SBM</t>
  </si>
  <si>
    <t>allgemein</t>
  </si>
  <si>
    <t>Werkzeuginstandhaltung</t>
  </si>
  <si>
    <t>Plausibilitätsprüfung WZ-IH Kosten aktualisiert</t>
  </si>
  <si>
    <t>bedingte Formatierung WZ-IH aktualisiert</t>
  </si>
  <si>
    <t xml:space="preserve"> Standzeit [Zyklen]</t>
  </si>
  <si>
    <t xml:space="preserve">   SBM Inventarisierung</t>
  </si>
  <si>
    <t>Änderungsmeldungsnummer</t>
  </si>
  <si>
    <t>0</t>
  </si>
  <si>
    <t>Angaben in Bestellwährung</t>
  </si>
  <si>
    <t>Werkzeugstandort</t>
  </si>
  <si>
    <t xml:space="preserve"> BMW Inventarnummer</t>
  </si>
  <si>
    <t xml:space="preserve"> Lieferanten-Name
 (ggf. Sublieferant)</t>
  </si>
  <si>
    <t xml:space="preserve"> Betriebsstätte
 (Standort, Gebäude, Kst., …)</t>
  </si>
  <si>
    <t xml:space="preserve"> Postleitzahl</t>
  </si>
  <si>
    <t xml:space="preserve"> Ort</t>
  </si>
  <si>
    <t xml:space="preserve"> Landkreis (County)</t>
  </si>
  <si>
    <t xml:space="preserve"> Bundesland (Land)</t>
  </si>
  <si>
    <t xml:space="preserve"> Staat / Country</t>
  </si>
  <si>
    <t xml:space="preserve"> Regionscode für TBB/SRM</t>
  </si>
  <si>
    <t xml:space="preserve"> ISO-Ländercode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</si>
  <si>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</si>
  <si>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</si>
  <si>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</si>
  <si>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</si>
  <si>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</si>
  <si>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</si>
  <si>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</si>
  <si>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</si>
  <si>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</si>
  <si>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</si>
  <si>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</si>
  <si>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</si>
  <si>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</si>
  <si>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</si>
  <si>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</si>
  <si>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bottomSBMInventarisierung</t>
  </si>
  <si>
    <t>Bestellwährung</t>
  </si>
  <si>
    <t>Zusätzliche Zeile:
Leerzeile kopieren und vor letzter Zeile einfügen</t>
  </si>
  <si>
    <t>SBM-Inventarisierung</t>
  </si>
  <si>
    <t>Stand</t>
  </si>
  <si>
    <t>Werkzeugliste SBM</t>
  </si>
  <si>
    <t>Region</t>
  </si>
  <si>
    <t>Regions- code</t>
  </si>
  <si>
    <t>Capital Federal</t>
  </si>
  <si>
    <t>00</t>
  </si>
  <si>
    <t>Aust Capital Terr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</si>
  <si>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</si>
  <si>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</si>
  <si>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</si>
  <si>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</si>
  <si>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</si>
  <si>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</si>
  <si>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</si>
  <si>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</si>
  <si>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Akarnan.</t>
  </si>
  <si>
    <t>Aberdeenshire</t>
  </si>
  <si>
    <t>Andra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</si>
  <si>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</si>
  <si>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</si>
  <si>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</si>
  <si>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</si>
  <si>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</si>
  <si>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</si>
  <si>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</si>
  <si>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</si>
  <si>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</si>
  <si>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</si>
  <si>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</si>
  <si>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</si>
  <si>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</si>
  <si>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</si>
  <si>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</si>
  <si>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</si>
  <si>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</si>
  <si>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</si>
  <si>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</si>
  <si>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</si>
  <si>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</si>
  <si>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</si>
  <si>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</si>
  <si>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</si>
  <si>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</si>
  <si>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Praha</t>
  </si>
  <si>
    <t>Adana</t>
  </si>
  <si>
    <t>Chernigivs'ka</t>
  </si>
  <si>
    <t>Bacs-Kiskun</t>
  </si>
  <si>
    <t>Alaska</t>
  </si>
  <si>
    <t>Amazonas</t>
  </si>
  <si>
    <t>Buenos Aires</t>
  </si>
  <si>
    <t>01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</si>
  <si>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</si>
  <si>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</si>
  <si>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</si>
  <si>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</si>
  <si>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</si>
  <si>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</si>
  <si>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</si>
  <si>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</si>
  <si>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</si>
  <si>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Akhaia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</si>
  <si>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</si>
  <si>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</si>
  <si>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</si>
  <si>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</si>
  <si>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</si>
  <si>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</si>
  <si>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</si>
  <si>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</si>
  <si>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</si>
  <si>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</si>
  <si>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</si>
  <si>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</si>
  <si>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</si>
  <si>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</si>
  <si>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</si>
  <si>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</si>
  <si>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</si>
  <si>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</si>
  <si>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</si>
  <si>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</si>
  <si>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</si>
  <si>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</si>
  <si>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</si>
  <si>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</si>
  <si>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</si>
  <si>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</si>
  <si>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</si>
  <si>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</si>
  <si>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</si>
  <si>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</si>
  <si>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</si>
  <si>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</si>
  <si>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</si>
  <si>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Australischer Dollar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</si>
  <si>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</si>
  <si>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</si>
  <si>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</si>
  <si>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</si>
  <si>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</si>
  <si>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</si>
  <si>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</si>
  <si>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</si>
  <si>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</si>
  <si>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</si>
  <si>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</si>
  <si>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</si>
  <si>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</si>
  <si>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</si>
  <si>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</si>
  <si>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</si>
  <si>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</si>
  <si>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</si>
  <si>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</si>
  <si>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</si>
  <si>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</si>
  <si>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</si>
  <si>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</si>
  <si>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</si>
  <si>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</si>
  <si>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</si>
  <si>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</si>
  <si>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</si>
  <si>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Republ.of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</si>
  <si>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</si>
  <si>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</si>
  <si>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</si>
  <si>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</si>
  <si>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</si>
  <si>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</si>
  <si>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</si>
  <si>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T´ai-pei</t>
  </si>
  <si>
    <t>Buriram</t>
  </si>
  <si>
    <t>Jihocesky</t>
  </si>
  <si>
    <t>Afyon</t>
  </si>
  <si>
    <t>Chernovits'ka</t>
  </si>
  <si>
    <t>Bekes</t>
  </si>
  <si>
    <t>Arkansas</t>
  </si>
  <si>
    <t>Apure</t>
  </si>
  <si>
    <t>Brasilianischer Real</t>
  </si>
  <si>
    <t>Córdoba</t>
  </si>
  <si>
    <t>03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</si>
  <si>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</si>
  <si>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</si>
  <si>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</si>
  <si>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</si>
  <si>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</si>
  <si>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</si>
  <si>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</si>
  <si>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</si>
  <si>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</si>
  <si>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</si>
  <si>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</si>
  <si>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</si>
  <si>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</si>
  <si>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</si>
  <si>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</si>
  <si>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</si>
  <si>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</si>
  <si>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</si>
  <si>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</si>
  <si>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</si>
  <si>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</si>
  <si>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</si>
  <si>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</si>
  <si>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</si>
  <si>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</si>
  <si>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</si>
  <si>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</si>
  <si>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</si>
  <si>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</si>
  <si>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</si>
  <si>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</si>
  <si>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</si>
  <si>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</si>
  <si>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</si>
  <si>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</si>
  <si>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</si>
  <si>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</si>
  <si>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</si>
  <si>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</si>
  <si>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</si>
  <si>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</si>
  <si>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</si>
  <si>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Kanadischer Dollar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</si>
  <si>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</si>
  <si>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</si>
  <si>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</si>
  <si>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</si>
  <si>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</si>
  <si>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</si>
  <si>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</si>
  <si>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</si>
  <si>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</si>
  <si>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</si>
  <si>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</si>
  <si>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</si>
  <si>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</si>
  <si>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</si>
  <si>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</si>
  <si>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</si>
  <si>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</si>
  <si>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</si>
  <si>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</si>
  <si>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</si>
  <si>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</si>
  <si>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</si>
  <si>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</si>
  <si>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</si>
  <si>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</si>
  <si>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</si>
  <si>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</si>
  <si>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</si>
  <si>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</si>
  <si>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</si>
  <si>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</si>
  <si>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</si>
  <si>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</si>
  <si>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</si>
  <si>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</si>
  <si>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</si>
  <si>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</si>
  <si>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</si>
  <si>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</si>
  <si>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</si>
  <si>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</si>
  <si>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</si>
  <si>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Entre Rios</t>
  </si>
  <si>
    <t>05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</si>
  <si>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</si>
  <si>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</si>
  <si>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</si>
  <si>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</si>
  <si>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</si>
  <si>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</si>
  <si>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</si>
  <si>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</si>
  <si>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</si>
  <si>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</si>
  <si>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</si>
  <si>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</si>
  <si>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</si>
  <si>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</si>
  <si>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</si>
  <si>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</si>
  <si>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</si>
  <si>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</si>
  <si>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</si>
  <si>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</si>
  <si>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</si>
  <si>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</si>
  <si>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</si>
  <si>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</si>
  <si>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</si>
  <si>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</si>
  <si>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</si>
  <si>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</si>
  <si>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</si>
  <si>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</si>
  <si>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</si>
  <si>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</si>
  <si>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</si>
  <si>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</si>
  <si>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</si>
  <si>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</si>
  <si>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</si>
  <si>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</si>
  <si>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</si>
  <si>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</si>
  <si>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</si>
  <si>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</si>
  <si>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</si>
  <si>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</si>
  <si>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</si>
  <si>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</si>
  <si>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</si>
  <si>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</si>
  <si>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</si>
  <si>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</si>
  <si>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</si>
  <si>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</si>
  <si>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</si>
  <si>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</si>
  <si>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</si>
  <si>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</si>
  <si>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</si>
  <si>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</si>
  <si>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</si>
  <si>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</si>
  <si>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</si>
  <si>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</si>
  <si>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</si>
  <si>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</si>
  <si>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</si>
  <si>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</si>
  <si>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</si>
  <si>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</si>
  <si>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</si>
  <si>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</si>
  <si>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</si>
  <si>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</si>
  <si>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</si>
  <si>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</si>
  <si>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</si>
  <si>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</si>
  <si>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</si>
  <si>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Mendoza</t>
  </si>
  <si>
    <t>07</t>
  </si>
  <si>
    <t>West Australia</t>
  </si>
  <si>
    <t>Oost-Vlaanderen</t>
  </si>
  <si>
    <t>Espírito Santo</t>
  </si>
  <si>
    <t>Sofiya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</si>
  <si>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</si>
  <si>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</si>
  <si>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</si>
  <si>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</si>
  <si>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</si>
  <si>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</si>
  <si>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</si>
  <si>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</si>
  <si>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</si>
  <si>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</si>
  <si>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</si>
  <si>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</si>
  <si>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</si>
  <si>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</si>
  <si>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</si>
  <si>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</si>
  <si>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</si>
  <si>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</si>
  <si>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</si>
  <si>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</si>
  <si>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</si>
  <si>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</si>
  <si>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</si>
  <si>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</si>
  <si>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</si>
  <si>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</si>
  <si>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</si>
  <si>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</si>
  <si>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</si>
  <si>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</si>
  <si>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</si>
  <si>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</si>
  <si>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</si>
  <si>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</si>
  <si>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</si>
  <si>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</si>
  <si>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</si>
  <si>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</si>
  <si>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</si>
  <si>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</si>
  <si>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</si>
  <si>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</si>
  <si>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</si>
  <si>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und Kashmir</t>
  </si>
  <si>
    <t>Kilkenny</t>
  </si>
  <si>
    <t>Avellino</t>
  </si>
  <si>
    <t>Tochigi</t>
  </si>
  <si>
    <t>Ontario</t>
  </si>
  <si>
    <t>Licko-senjska </t>
  </si>
  <si>
    <t>Distrito Federal</t>
  </si>
  <si>
    <t>Taranaki</t>
  </si>
  <si>
    <t>Overijssel</t>
  </si>
  <si>
    <t>Aust-Agder Fylke</t>
  </si>
  <si>
    <t>Wien</t>
  </si>
  <si>
    <t>West Mindanao</t>
  </si>
  <si>
    <t>Podkarpackie</t>
  </si>
  <si>
    <t>Baixo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</si>
  <si>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</si>
  <si>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</si>
  <si>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</si>
  <si>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</si>
  <si>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</si>
  <si>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</si>
  <si>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</si>
  <si>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</si>
  <si>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</si>
  <si>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</si>
  <si>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</si>
  <si>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</si>
  <si>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</si>
  <si>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</si>
  <si>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Japanischer Yen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</si>
  <si>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</si>
  <si>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</si>
  <si>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</si>
  <si>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</si>
  <si>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</si>
  <si>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</si>
  <si>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</si>
  <si>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</si>
  <si>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</si>
  <si>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</si>
  <si>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</si>
  <si>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</si>
  <si>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</si>
  <si>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</si>
  <si>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</si>
  <si>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</si>
  <si>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</si>
  <si>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</si>
  <si>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</si>
  <si>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</si>
  <si>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</si>
  <si>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</si>
  <si>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</si>
  <si>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</si>
  <si>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</si>
  <si>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</si>
  <si>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</si>
  <si>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</si>
  <si>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</si>
  <si>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</si>
  <si>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</si>
  <si>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</si>
  <si>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</si>
  <si>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</si>
  <si>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</si>
  <si>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</si>
  <si>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</si>
  <si>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</si>
  <si>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</si>
  <si>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</si>
  <si>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</si>
  <si>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</si>
  <si>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</si>
  <si>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</si>
  <si>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</si>
  <si>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Québec</t>
  </si>
  <si>
    <t>Pozesko-slavonska </t>
  </si>
  <si>
    <t>Guerrero</t>
  </si>
  <si>
    <t>West Coast</t>
  </si>
  <si>
    <t>Zeeland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</si>
  <si>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</si>
  <si>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</si>
  <si>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</si>
  <si>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</si>
  <si>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</si>
  <si>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</si>
  <si>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</si>
  <si>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</si>
  <si>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</si>
  <si>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</si>
  <si>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</si>
  <si>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</si>
  <si>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</si>
  <si>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</si>
  <si>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</si>
  <si>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</si>
  <si>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</si>
  <si>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</si>
  <si>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</si>
  <si>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</si>
  <si>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</si>
  <si>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</si>
  <si>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</si>
  <si>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</si>
  <si>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Bath&amp;NthEstSomerset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</si>
  <si>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</si>
  <si>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</si>
  <si>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</si>
  <si>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</si>
  <si>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</si>
  <si>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</si>
  <si>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</si>
  <si>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</si>
  <si>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</si>
  <si>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</si>
  <si>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</si>
  <si>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</si>
  <si>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</si>
  <si>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</si>
  <si>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</si>
  <si>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</si>
  <si>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</si>
  <si>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</si>
  <si>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</si>
  <si>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</si>
  <si>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</si>
  <si>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</si>
  <si>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</si>
  <si>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</si>
  <si>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</si>
  <si>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</si>
  <si>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</si>
  <si>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Neuseeländischer Dollar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</si>
  <si>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</si>
  <si>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</si>
  <si>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</si>
  <si>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</si>
  <si>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</si>
  <si>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</si>
  <si>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</si>
  <si>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</si>
  <si>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</si>
  <si>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</si>
  <si>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</si>
  <si>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</si>
  <si>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</si>
  <si>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</si>
  <si>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</si>
  <si>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</si>
  <si>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</si>
  <si>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</si>
  <si>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</si>
  <si>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</si>
  <si>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</si>
  <si>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</si>
  <si>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</si>
  <si>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</si>
  <si>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</si>
  <si>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</si>
  <si>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</si>
  <si>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</si>
  <si>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</si>
  <si>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</si>
  <si>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</si>
  <si>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Russischer Rubel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</si>
  <si>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</si>
  <si>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</si>
  <si>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</si>
  <si>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</si>
  <si>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</si>
  <si>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</si>
  <si>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</si>
  <si>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</si>
  <si>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</si>
  <si>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</si>
  <si>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</si>
  <si>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>Osjecko-baranjska </t>
  </si>
  <si>
    <t>Jalisco</t>
  </si>
  <si>
    <t>Møre og Romsdal F.</t>
  </si>
  <si>
    <t>Warminsko-mazurskie</t>
  </si>
  <si>
    <t>Dão-Lafoes</t>
  </si>
  <si>
    <t>Cluj</t>
  </si>
  <si>
    <t>Yakutiya-Saha Rrepub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</si>
  <si>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</si>
  <si>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</si>
  <si>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</si>
  <si>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</si>
  <si>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</si>
  <si>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</si>
  <si>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</si>
  <si>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</si>
  <si>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</si>
  <si>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</si>
  <si>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</si>
  <si>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</si>
  <si>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</si>
  <si>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</si>
  <si>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</si>
  <si>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</si>
  <si>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</si>
  <si>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</si>
  <si>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</si>
  <si>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</si>
  <si>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</si>
  <si>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</si>
  <si>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</si>
  <si>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</si>
  <si>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</si>
  <si>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</si>
  <si>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</si>
  <si>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</si>
  <si>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</si>
  <si>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</si>
  <si>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</si>
  <si>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</si>
  <si>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</si>
  <si>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</si>
  <si>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</si>
  <si>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</si>
  <si>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</si>
  <si>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</si>
  <si>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</si>
  <si>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</si>
  <si>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</si>
  <si>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</si>
  <si>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</si>
  <si>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</si>
  <si>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</si>
  <si>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</si>
  <si>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</si>
  <si>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</si>
  <si>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</si>
  <si>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</si>
  <si>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</si>
  <si>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</si>
  <si>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</si>
  <si>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</si>
  <si>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</si>
  <si>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</si>
  <si>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</si>
  <si>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</si>
  <si>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</si>
  <si>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</si>
  <si>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</si>
  <si>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</si>
  <si>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</si>
  <si>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</si>
  <si>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</si>
  <si>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</si>
  <si>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</si>
  <si>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</si>
  <si>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</si>
  <si>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</si>
  <si>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</si>
  <si>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</si>
  <si>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</si>
  <si>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</si>
  <si>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</si>
  <si>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</si>
  <si>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</si>
  <si>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</si>
  <si>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</si>
  <si>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</si>
  <si>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</si>
  <si>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</si>
  <si>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</si>
  <si>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</si>
  <si>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</si>
  <si>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</si>
  <si>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</si>
  <si>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</si>
  <si>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</si>
  <si>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</si>
  <si>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</si>
  <si>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</si>
  <si>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</si>
  <si>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</si>
  <si>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</si>
  <si>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</si>
  <si>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</si>
  <si>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</si>
  <si>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</si>
  <si>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</si>
  <si>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</si>
  <si>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</si>
  <si>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</si>
  <si>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</si>
  <si>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</si>
  <si>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</si>
  <si>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</si>
  <si>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</si>
  <si>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</si>
  <si>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</si>
  <si>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</si>
  <si>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</si>
  <si>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</si>
  <si>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</si>
  <si>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</si>
  <si>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</si>
  <si>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</si>
  <si>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</si>
  <si>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</si>
  <si>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</si>
  <si>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</si>
  <si>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</si>
  <si>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</si>
  <si>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</si>
  <si>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</si>
  <si>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</si>
  <si>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</si>
  <si>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</si>
  <si>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</si>
  <si>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</si>
  <si>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</si>
  <si>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</si>
  <si>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</si>
  <si>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</si>
  <si>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</si>
  <si>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</si>
  <si>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</si>
  <si>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</si>
  <si>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</si>
  <si>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</si>
  <si>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</si>
  <si>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</si>
  <si>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</si>
  <si>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</si>
  <si>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</si>
  <si>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</si>
  <si>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</si>
  <si>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</si>
  <si>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</si>
  <si>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Côte-d'Or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</si>
  <si>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</si>
  <si>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</si>
  <si>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</si>
  <si>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</si>
  <si>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</si>
  <si>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</si>
  <si>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</si>
  <si>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</si>
  <si>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</si>
  <si>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</si>
  <si>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</si>
  <si>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</si>
  <si>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</si>
  <si>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</si>
  <si>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</si>
  <si>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</si>
  <si>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</si>
  <si>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</si>
  <si>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</si>
  <si>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</si>
  <si>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</si>
  <si>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</si>
  <si>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</si>
  <si>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</si>
  <si>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</si>
  <si>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</si>
  <si>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</si>
  <si>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</si>
  <si>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</si>
  <si>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</si>
  <si>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</si>
  <si>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>Stadt 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</si>
  <si>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</si>
  <si>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</si>
  <si>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</si>
  <si>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</si>
  <si>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</si>
  <si>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</si>
  <si>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</si>
  <si>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</si>
  <si>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</si>
  <si>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</si>
  <si>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</si>
  <si>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</si>
  <si>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</si>
  <si>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</si>
  <si>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</si>
  <si>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</si>
  <si>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</si>
  <si>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</si>
  <si>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</si>
  <si>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</si>
  <si>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</si>
  <si>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</si>
  <si>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</si>
  <si>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</si>
  <si>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</si>
  <si>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</si>
  <si>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</si>
  <si>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</si>
  <si>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</si>
  <si>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</si>
  <si>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</si>
  <si>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</si>
  <si>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</si>
  <si>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</si>
  <si>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</si>
  <si>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</si>
  <si>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</si>
  <si>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</si>
  <si>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</si>
  <si>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</si>
  <si>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</si>
  <si>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</si>
  <si>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</si>
  <si>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</si>
  <si>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</si>
  <si>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</si>
  <si>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</si>
  <si>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</si>
  <si>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</si>
  <si>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</si>
  <si>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</si>
  <si>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</si>
  <si>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</si>
  <si>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</si>
  <si>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</si>
  <si>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</si>
  <si>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</si>
  <si>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</si>
  <si>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</si>
  <si>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</si>
  <si>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</si>
  <si>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</si>
  <si>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</si>
  <si>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</si>
  <si>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</si>
  <si>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</si>
  <si>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</si>
  <si>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</si>
  <si>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</si>
  <si>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</si>
  <si>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</si>
  <si>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</si>
  <si>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</si>
  <si>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</si>
  <si>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</si>
  <si>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</si>
  <si>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</si>
  <si>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</si>
  <si>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</si>
  <si>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</si>
  <si>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</si>
  <si>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</si>
  <si>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</si>
  <si>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</si>
  <si>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</si>
  <si>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</si>
  <si>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</si>
  <si>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</si>
  <si>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</si>
  <si>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</si>
  <si>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</si>
  <si>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</si>
  <si>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</si>
  <si>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</si>
  <si>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</si>
  <si>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</si>
  <si>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</si>
  <si>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</si>
  <si>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</si>
  <si>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</si>
  <si>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</si>
  <si>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</si>
  <si>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</si>
  <si>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</si>
  <si>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</si>
  <si>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</si>
  <si>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</si>
  <si>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</si>
  <si>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</si>
  <si>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</si>
  <si>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</si>
  <si>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und Nico.In.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</si>
  <si>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</si>
  <si>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</si>
  <si>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</si>
  <si>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</si>
  <si>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</si>
  <si>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</si>
  <si>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</si>
  <si>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</si>
  <si>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</si>
  <si>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</si>
  <si>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</si>
  <si>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</si>
  <si>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</si>
  <si>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</si>
  <si>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</si>
  <si>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</si>
  <si>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</si>
  <si>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</si>
  <si>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</si>
  <si>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</si>
  <si>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</si>
  <si>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</si>
  <si>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</si>
  <si>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</si>
  <si>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</si>
  <si>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</si>
  <si>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</si>
  <si>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</si>
  <si>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</si>
  <si>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</si>
  <si>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</si>
  <si>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</si>
  <si>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</si>
  <si>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</si>
  <si>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</si>
  <si>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</si>
  <si>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</si>
  <si>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</si>
  <si>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</si>
  <si>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und Nagar Hav.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</si>
  <si>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</si>
  <si>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</si>
  <si>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</si>
  <si>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</si>
  <si>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</si>
  <si>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</si>
  <si>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</si>
  <si>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</si>
  <si>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</si>
  <si>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</si>
  <si>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</si>
  <si>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</t>
  </si>
  <si>
    <t>S</t>
  </si>
  <si>
    <t>Xinjiang</t>
  </si>
  <si>
    <t>Corse-du-Sud</t>
  </si>
  <si>
    <t>Kilkis</t>
  </si>
  <si>
    <t>Down</t>
  </si>
  <si>
    <t>Daman und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</si>
  <si>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</si>
  <si>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</si>
  <si>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</si>
  <si>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</si>
  <si>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</si>
  <si>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</si>
  <si>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</si>
  <si>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</si>
  <si>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</si>
  <si>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</si>
  <si>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</si>
  <si>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</si>
  <si>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</si>
  <si>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</si>
  <si>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</si>
  <si>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</si>
  <si>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</si>
  <si>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</si>
  <si>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</si>
  <si>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</si>
  <si>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</si>
  <si>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</si>
  <si>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</si>
  <si>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</si>
  <si>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</si>
  <si>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</si>
  <si>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</si>
  <si>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</si>
  <si>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</si>
  <si>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</si>
  <si>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</si>
  <si>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</si>
  <si>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</si>
  <si>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</si>
  <si>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</si>
  <si>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</si>
  <si>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</si>
  <si>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</si>
  <si>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</si>
  <si>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</si>
  <si>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</si>
  <si>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Navarra</t>
  </si>
  <si>
    <t>Nakhon Si Thammarat</t>
  </si>
  <si>
    <t>Hatay</t>
  </si>
  <si>
    <t>Szekesfehervar</t>
  </si>
  <si>
    <t>North Carolina</t>
  </si>
  <si>
    <t>V</t>
  </si>
  <si>
    <t>Garonne (Haute)</t>
  </si>
  <si>
    <t>Lakonia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</si>
  <si>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</si>
  <si>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</si>
  <si>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</si>
  <si>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</si>
  <si>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</si>
  <si>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</si>
  <si>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</si>
  <si>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</si>
  <si>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</si>
  <si>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</si>
  <si>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</si>
  <si>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</si>
  <si>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</si>
  <si>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</si>
  <si>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</si>
  <si>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</si>
  <si>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</si>
  <si>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</si>
  <si>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</si>
  <si>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</si>
  <si>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</si>
  <si>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</si>
  <si>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</si>
  <si>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</si>
  <si>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</si>
  <si>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</si>
  <si>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</si>
  <si>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</si>
  <si>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</si>
  <si>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</si>
  <si>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</si>
  <si>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</si>
  <si>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</si>
  <si>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</si>
  <si>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</si>
  <si>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</si>
  <si>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</si>
  <si>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</si>
  <si>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</si>
  <si>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</si>
  <si>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</si>
  <si>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</si>
  <si>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</si>
  <si>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</si>
  <si>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</si>
  <si>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</si>
  <si>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</si>
  <si>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</si>
  <si>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</si>
  <si>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</si>
  <si>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</si>
  <si>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</si>
  <si>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</si>
  <si>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</si>
  <si>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</si>
  <si>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</si>
  <si>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</si>
  <si>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</si>
  <si>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</si>
  <si>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</si>
  <si>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</si>
  <si>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</si>
  <si>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</si>
  <si>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</si>
  <si>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</si>
  <si>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</si>
  <si>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</si>
  <si>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</si>
  <si>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</si>
  <si>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</si>
  <si>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</si>
  <si>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</si>
  <si>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</si>
  <si>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</si>
  <si>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</si>
  <si>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</si>
  <si>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</si>
  <si>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</si>
  <si>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</si>
  <si>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</si>
  <si>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</si>
  <si>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</si>
  <si>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</si>
  <si>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</si>
  <si>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</si>
  <si>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</si>
  <si>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</si>
  <si>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</si>
  <si>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</si>
  <si>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</si>
  <si>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</si>
  <si>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</si>
  <si>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</si>
  <si>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</si>
  <si>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</si>
  <si>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</si>
  <si>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</si>
  <si>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</si>
  <si>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</si>
  <si>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</si>
  <si>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</si>
  <si>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</si>
  <si>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</si>
  <si>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</si>
  <si>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</si>
  <si>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</si>
  <si>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</si>
  <si>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</si>
  <si>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</si>
  <si>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</si>
  <si>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</si>
  <si>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</si>
  <si>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</si>
  <si>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</si>
  <si>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</si>
  <si>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</si>
  <si>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</si>
  <si>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</si>
  <si>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</si>
  <si>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</si>
  <si>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</si>
  <si>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</si>
  <si>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</si>
  <si>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</si>
  <si>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</si>
  <si>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</si>
  <si>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</si>
  <si>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</si>
  <si>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</si>
  <si>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</si>
  <si>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</si>
  <si>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</si>
  <si>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</si>
  <si>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</si>
  <si>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Sevilla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</si>
  <si>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</si>
  <si>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</si>
  <si>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</si>
  <si>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</si>
  <si>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</si>
  <si>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</si>
  <si>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</si>
  <si>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</si>
  <si>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</si>
  <si>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</si>
  <si>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</si>
  <si>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</si>
  <si>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</si>
  <si>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</si>
  <si>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</si>
  <si>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</si>
  <si>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</si>
  <si>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</si>
  <si>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</si>
  <si>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</si>
  <si>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</si>
  <si>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</si>
  <si>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</si>
  <si>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</si>
  <si>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</si>
  <si>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</si>
  <si>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</si>
  <si>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</si>
  <si>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</si>
  <si>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</si>
  <si>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</si>
  <si>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</si>
  <si>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</si>
  <si>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</si>
  <si>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</si>
  <si>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</si>
  <si>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</si>
  <si>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</si>
  <si>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</si>
  <si>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</si>
  <si>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</si>
  <si>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</si>
  <si>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</si>
  <si>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</si>
  <si>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</si>
  <si>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</si>
  <si>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</si>
  <si>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</si>
  <si>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</si>
  <si>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</si>
  <si>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</si>
  <si>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</si>
  <si>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</si>
  <si>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</si>
  <si>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</si>
  <si>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</si>
  <si>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</si>
  <si>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</si>
  <si>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</si>
  <si>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</si>
  <si>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</si>
  <si>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</si>
  <si>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</si>
  <si>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</si>
  <si>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</si>
  <si>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</si>
  <si>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</si>
  <si>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</si>
  <si>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</si>
  <si>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</si>
  <si>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</si>
  <si>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</si>
  <si>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</si>
  <si>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</si>
  <si>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</si>
  <si>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</si>
  <si>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</si>
  <si>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</si>
  <si>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</si>
  <si>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</si>
  <si>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</si>
  <si>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</si>
  <si>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</si>
  <si>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</si>
  <si>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</si>
  <si>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</si>
  <si>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</si>
  <si>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</si>
  <si>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</si>
  <si>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</si>
  <si>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</si>
  <si>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</si>
  <si>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</si>
  <si>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</si>
  <si>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</si>
  <si>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</si>
  <si>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</si>
  <si>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</si>
  <si>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</si>
  <si>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</si>
  <si>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</si>
  <si>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</si>
  <si>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</si>
  <si>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</si>
  <si>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</si>
  <si>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</si>
  <si>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</si>
  <si>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</si>
  <si>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</si>
  <si>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</si>
  <si>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</si>
  <si>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</si>
  <si>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</si>
  <si>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</si>
  <si>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</si>
  <si>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</si>
  <si>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</si>
  <si>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</si>
  <si>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</si>
  <si>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</si>
  <si>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</si>
  <si>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</si>
  <si>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</si>
  <si>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</si>
  <si>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</si>
  <si>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</si>
  <si>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</si>
  <si>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</si>
  <si>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</si>
  <si>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</si>
  <si>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</si>
  <si>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</si>
  <si>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</si>
  <si>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</si>
  <si>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</si>
  <si>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</si>
  <si>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</si>
  <si>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</si>
  <si>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</si>
  <si>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</si>
  <si>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</si>
  <si>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</si>
  <si>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</si>
  <si>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</si>
  <si>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</si>
  <si>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</si>
  <si>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</si>
  <si>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</si>
  <si>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</si>
  <si>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</si>
  <si>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</si>
  <si>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</si>
  <si>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</si>
  <si>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</si>
  <si>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</si>
  <si>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</si>
  <si>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</si>
  <si>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</si>
  <si>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</si>
  <si>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</si>
  <si>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</si>
  <si>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</si>
  <si>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</si>
  <si>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</si>
  <si>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</si>
  <si>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</si>
  <si>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</si>
  <si>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</si>
  <si>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</si>
  <si>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</si>
  <si>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</si>
  <si>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</si>
  <si>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</si>
  <si>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</si>
  <si>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</si>
  <si>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</si>
  <si>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</si>
  <si>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</si>
  <si>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</si>
  <si>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</si>
  <si>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</si>
  <si>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</si>
  <si>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</si>
  <si>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</si>
  <si>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</si>
  <si>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</si>
  <si>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</si>
  <si>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</si>
  <si>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</si>
  <si>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</si>
  <si>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</si>
  <si>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</si>
  <si>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</si>
  <si>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</si>
  <si>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</si>
  <si>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</si>
  <si>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</si>
  <si>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</si>
  <si>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</si>
  <si>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</si>
  <si>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</si>
  <si>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</si>
  <si>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</si>
  <si>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</si>
  <si>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</si>
  <si>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</si>
  <si>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</si>
  <si>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</si>
  <si>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</si>
  <si>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</si>
  <si>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</si>
  <si>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</si>
  <si>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</si>
  <si>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</si>
  <si>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</si>
  <si>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</si>
  <si>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</si>
  <si>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</si>
  <si>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</si>
  <si>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</si>
  <si>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</si>
  <si>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</si>
  <si>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</si>
  <si>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</si>
  <si>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</si>
  <si>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</si>
  <si>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</si>
  <si>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</si>
  <si>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</si>
  <si>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</si>
  <si>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</si>
  <si>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</si>
  <si>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</si>
  <si>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</si>
  <si>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</si>
  <si>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</si>
  <si>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</si>
  <si>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</si>
  <si>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</si>
  <si>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</si>
  <si>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</si>
  <si>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</si>
  <si>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</si>
  <si>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</si>
  <si>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</si>
  <si>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</si>
  <si>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</si>
  <si>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</si>
  <si>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</si>
  <si>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</si>
  <si>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</si>
  <si>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</si>
  <si>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</si>
  <si>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</si>
  <si>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</si>
  <si>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</si>
  <si>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</si>
  <si>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</si>
  <si>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</si>
  <si>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</si>
  <si>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</si>
  <si>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</si>
  <si>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</si>
  <si>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</si>
  <si>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</si>
  <si>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</si>
  <si>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</si>
  <si>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</si>
  <si>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</si>
  <si>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</si>
  <si>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</si>
  <si>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</si>
  <si>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Auton.are</t>
  </si>
  <si>
    <t>Sèvres (Deux)</t>
  </si>
  <si>
    <t>Shropshire</t>
  </si>
  <si>
    <t>Rovigo</t>
  </si>
  <si>
    <t>Aginsk Buryat Aut.di</t>
  </si>
  <si>
    <t>RR</t>
  </si>
  <si>
    <t>Somme</t>
  </si>
  <si>
    <t>Suffolk</t>
  </si>
  <si>
    <t>Komy Permjats.Aut.di</t>
  </si>
  <si>
    <t>Tarn</t>
  </si>
  <si>
    <t>Shetland</t>
  </si>
  <si>
    <t>Salerno</t>
  </si>
  <si>
    <t>Korjacs Auton.distri</t>
  </si>
  <si>
    <t>SC</t>
  </si>
  <si>
    <t>Tarn-et-Garonne</t>
  </si>
  <si>
    <t>Somerset</t>
  </si>
  <si>
    <t>Siena</t>
  </si>
  <si>
    <t>Nenekchky Auton.dist</t>
  </si>
  <si>
    <t>Var</t>
  </si>
  <si>
    <t>Staffordshire</t>
  </si>
  <si>
    <t>Sondrio</t>
  </si>
  <si>
    <t>The Taymir Auton.dis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</si>
  <si>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</si>
  <si>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</si>
  <si>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</si>
  <si>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</si>
  <si>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</si>
  <si>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</si>
  <si>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</si>
  <si>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</si>
  <si>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Siracusa</t>
  </si>
  <si>
    <t>Chanti-Mansyjsky Aut</t>
  </si>
  <si>
    <t>AB</t>
  </si>
  <si>
    <t>Vienne</t>
  </si>
  <si>
    <t>West Sussex</t>
  </si>
  <si>
    <t>Sassari</t>
  </si>
  <si>
    <t>Chukotka Auton. dist</t>
  </si>
  <si>
    <t>BC</t>
  </si>
  <si>
    <t>Vienne (Haute)</t>
  </si>
  <si>
    <t>Surrey</t>
  </si>
  <si>
    <t>Savona</t>
  </si>
  <si>
    <t>Evensky Auton.distri</t>
  </si>
  <si>
    <t>MB</t>
  </si>
  <si>
    <t>Vosges</t>
  </si>
  <si>
    <t>Tyrone</t>
  </si>
  <si>
    <t>Taranto</t>
  </si>
  <si>
    <t>Jamalo-Nenekchky Aut</t>
  </si>
  <si>
    <t>NB</t>
  </si>
  <si>
    <t>Yonne</t>
  </si>
  <si>
    <t>Warwickshire</t>
  </si>
  <si>
    <t>Teramo</t>
  </si>
  <si>
    <t>Territ.-de-Belfort</t>
  </si>
  <si>
    <t>Worcestershire</t>
  </si>
  <si>
    <t>Trento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</si>
  <si>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</si>
  <si>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</si>
  <si>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</si>
  <si>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</si>
  <si>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</si>
  <si>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</si>
  <si>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</si>
  <si>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</si>
  <si>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</si>
  <si>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</si>
  <si>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</si>
  <si>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</si>
  <si>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</si>
  <si>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</si>
  <si>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</si>
  <si>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Val-d'Oise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</si>
  <si>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</si>
  <si>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</si>
  <si>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</si>
  <si>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</si>
  <si>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</si>
  <si>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</si>
  <si>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</si>
  <si>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</si>
  <si>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</si>
  <si>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</si>
  <si>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</si>
  <si>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</si>
  <si>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</si>
  <si>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</si>
  <si>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Guyane</t>
  </si>
  <si>
    <t>Venezia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</si>
  <si>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</si>
  <si>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</si>
  <si>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</si>
  <si>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</si>
  <si>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</si>
  <si>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</si>
  <si>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</si>
  <si>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</si>
  <si>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</si>
  <si>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</si>
  <si>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</si>
  <si>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</si>
  <si>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</si>
  <si>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</si>
  <si>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</si>
  <si>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</si>
  <si>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</si>
  <si>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</si>
  <si>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</si>
  <si>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</si>
  <si>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</si>
  <si>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</si>
  <si>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</si>
  <si>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</si>
  <si>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</si>
  <si>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</si>
  <si>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</si>
  <si>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</si>
  <si>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</si>
  <si>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</si>
  <si>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</si>
  <si>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</si>
  <si>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</si>
  <si>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</si>
  <si>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</si>
  <si>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</si>
  <si>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</si>
  <si>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</si>
  <si>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</si>
  <si>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</si>
  <si>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</si>
  <si>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</si>
  <si>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</si>
  <si>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</si>
  <si>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</si>
  <si>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</si>
  <si>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</si>
  <si>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</si>
  <si>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</si>
  <si>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</si>
  <si>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</si>
  <si>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</si>
  <si>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</si>
  <si>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</si>
  <si>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</si>
  <si>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</si>
  <si>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</si>
  <si>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</si>
  <si>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</si>
  <si>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</si>
  <si>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</si>
  <si>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</si>
  <si>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</si>
  <si>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</si>
  <si>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</si>
  <si>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</si>
  <si>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</si>
  <si>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</si>
  <si>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</si>
  <si>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</si>
  <si>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</si>
  <si>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</si>
  <si>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2A</t>
  </si>
  <si>
    <t>2B</t>
  </si>
  <si>
    <t>AN</t>
  </si>
  <si>
    <t>AY</t>
  </si>
  <si>
    <t>BF</t>
  </si>
  <si>
    <t>BK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</si>
  <si>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</si>
  <si>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</si>
  <si>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</si>
  <si>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</si>
  <si>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</si>
  <si>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</si>
  <si>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</si>
  <si>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</si>
  <si>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</si>
  <si>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</si>
  <si>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</si>
  <si>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</si>
  <si>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</si>
  <si>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</si>
  <si>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</si>
  <si>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</si>
  <si>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</si>
  <si>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</si>
  <si>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</si>
  <si>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</si>
  <si>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</si>
  <si>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</si>
  <si>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</si>
  <si>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</si>
  <si>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</si>
  <si>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</si>
  <si>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</si>
  <si>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</si>
  <si>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</si>
  <si>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</si>
  <si>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</si>
  <si>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</si>
  <si>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</si>
  <si>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</si>
  <si>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</si>
  <si>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</si>
  <si>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</si>
  <si>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</si>
  <si>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</si>
  <si>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</si>
  <si>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</si>
  <si>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</si>
  <si>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</si>
  <si>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</si>
  <si>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</si>
  <si>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</si>
  <si>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</si>
  <si>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</si>
  <si>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</si>
  <si>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</si>
  <si>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</si>
  <si>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</si>
  <si>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</si>
  <si>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</si>
  <si>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</si>
  <si>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</si>
  <si>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</si>
  <si>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</si>
  <si>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</si>
  <si>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HK</t>
  </si>
  <si>
    <t>KLN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</si>
  <si>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</si>
  <si>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</si>
  <si>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</si>
  <si>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</si>
  <si>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</si>
  <si>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</si>
  <si>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</si>
  <si>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</si>
  <si>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</si>
  <si>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</si>
  <si>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</si>
  <si>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</si>
  <si>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</si>
  <si>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</si>
  <si>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</si>
  <si>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</si>
  <si>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</si>
  <si>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</si>
  <si>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</si>
  <si>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</si>
  <si>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</si>
  <si>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</si>
  <si>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</si>
  <si>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</si>
  <si>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</si>
  <si>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</si>
  <si>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</si>
  <si>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</si>
  <si>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</si>
  <si>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</si>
  <si>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</si>
  <si>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</si>
  <si>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</si>
  <si>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</si>
  <si>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</si>
  <si>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</si>
  <si>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</si>
  <si>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</si>
  <si>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</si>
  <si>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</si>
  <si>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</si>
  <si>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</si>
  <si>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</si>
  <si>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</si>
  <si>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</si>
  <si>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</si>
  <si>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</si>
  <si>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</si>
  <si>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</si>
  <si>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</si>
  <si>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</si>
  <si>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</si>
  <si>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</si>
  <si>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</si>
  <si>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</si>
  <si>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</si>
  <si>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</si>
  <si>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</si>
  <si>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</si>
  <si>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</si>
  <si>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</si>
  <si>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</si>
  <si>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</si>
  <si>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</si>
  <si>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</si>
  <si>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</si>
  <si>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</si>
  <si>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</si>
  <si>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</si>
  <si>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</si>
  <si>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</si>
  <si>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</si>
  <si>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SR</t>
  </si>
  <si>
    <t>SS</t>
  </si>
  <si>
    <t>TA</t>
  </si>
  <si>
    <t>TE</t>
  </si>
  <si>
    <t>TS</t>
  </si>
  <si>
    <t>TV</t>
  </si>
  <si>
    <t>UD</t>
  </si>
  <si>
    <t>VC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</si>
  <si>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</si>
  <si>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</si>
  <si>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</si>
  <si>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</si>
  <si>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</si>
  <si>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</si>
  <si>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</si>
  <si>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</si>
  <si>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</si>
  <si>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</si>
  <si>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</si>
  <si>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</si>
  <si>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</si>
  <si>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</si>
  <si>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</si>
  <si>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</si>
  <si>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</si>
  <si>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</si>
  <si>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</si>
  <si>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</si>
  <si>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</si>
  <si>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</si>
  <si>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</si>
  <si>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</si>
  <si>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</si>
  <si>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</si>
  <si>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</si>
  <si>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</si>
  <si>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</si>
  <si>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</si>
  <si>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</si>
  <si>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</si>
  <si>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</si>
  <si>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</si>
  <si>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</si>
  <si>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</si>
  <si>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</si>
  <si>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</si>
  <si>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</si>
  <si>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</si>
  <si>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</si>
  <si>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</si>
  <si>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</si>
  <si>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</si>
  <si>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</si>
  <si>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</si>
  <si>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</si>
  <si>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</si>
  <si>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</si>
  <si>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</si>
  <si>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</si>
  <si>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</si>
  <si>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</si>
  <si>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</si>
  <si>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</si>
  <si>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</si>
  <si>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</si>
  <si>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</si>
  <si>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</si>
  <si>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</si>
  <si>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</si>
  <si>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</si>
  <si>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</si>
  <si>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</si>
  <si>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</si>
  <si>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</si>
  <si>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</si>
  <si>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</si>
  <si>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</si>
  <si>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</si>
  <si>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</si>
  <si>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</si>
  <si>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</si>
  <si>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</si>
  <si>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</si>
  <si>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</si>
  <si>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</si>
  <si>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</si>
  <si>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</si>
  <si>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</si>
  <si>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</si>
  <si>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</si>
  <si>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</si>
  <si>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</si>
  <si>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</si>
  <si>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</si>
  <si>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</si>
  <si>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</si>
  <si>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</si>
  <si>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</si>
  <si>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</si>
  <si>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</si>
  <si>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</si>
  <si>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</si>
  <si>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</si>
  <si>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</si>
  <si>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</si>
  <si>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</si>
  <si>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</si>
  <si>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</si>
  <si>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</si>
  <si>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</si>
  <si>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</si>
  <si>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</si>
  <si>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</si>
  <si>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</si>
  <si>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</si>
  <si>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</si>
  <si>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</si>
  <si>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</si>
  <si>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</si>
  <si>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</si>
  <si>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</si>
  <si>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</si>
  <si>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</si>
  <si>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</si>
  <si>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</si>
  <si>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</si>
  <si>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</si>
  <si>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</si>
  <si>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</si>
  <si>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</si>
  <si>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</si>
  <si>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</si>
  <si>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</si>
  <si>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</si>
  <si>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</si>
  <si>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</si>
  <si>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</si>
  <si>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</si>
  <si>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</si>
  <si>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</si>
  <si>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</si>
  <si>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</si>
  <si>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</si>
  <si>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</si>
  <si>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</si>
  <si>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</si>
  <si>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</si>
  <si>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</si>
  <si>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</si>
  <si>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</si>
  <si>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</si>
  <si>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</si>
  <si>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</si>
  <si>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</si>
  <si>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</si>
  <si>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</si>
  <si>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</si>
  <si>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</si>
  <si>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</si>
  <si>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</si>
  <si>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</si>
  <si>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</si>
  <si>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</si>
  <si>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</si>
  <si>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</si>
  <si>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</si>
  <si>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</si>
  <si>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</si>
  <si>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</si>
  <si>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</si>
  <si>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</si>
  <si>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</si>
  <si>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</si>
  <si>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</si>
  <si>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</si>
  <si>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</si>
  <si>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</si>
  <si>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</si>
  <si>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</si>
  <si>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</si>
  <si>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</si>
  <si>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</si>
  <si>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</si>
  <si>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</si>
  <si>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</si>
  <si>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</si>
  <si>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</si>
  <si>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</si>
  <si>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</si>
  <si>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</si>
  <si>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</si>
  <si>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</si>
  <si>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</si>
  <si>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</si>
  <si>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</si>
  <si>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</si>
  <si>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</si>
  <si>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</si>
  <si>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</si>
  <si>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</si>
  <si>
    <t xml:space="preserve"> Straße und Str.-Nr.</t>
  </si>
  <si>
    <t xml:space="preserve"> Bestellwährung</t>
  </si>
  <si>
    <t xml:space="preserve">        Hilfe und Dokumentation</t>
  </si>
  <si>
    <t xml:space="preserve"> </t>
  </si>
  <si>
    <t xml:space="preserve">   Hilfe und Dokumentation</t>
  </si>
  <si>
    <t>Überarbeitung SBM und SEKOF-Tabellen + Wertebereich</t>
  </si>
  <si>
    <t>SBM Liste in beiden Prämissenblätter gleichgestellt.</t>
  </si>
  <si>
    <t>Diese Zeile bitte nicht entfernen oder überschreiben</t>
  </si>
  <si>
    <t>Löschhinweis in Blatt "SBM Inventarisierung"</t>
  </si>
  <si>
    <t>Schriftart auf BMW Group light umgestellt.</t>
  </si>
  <si>
    <t>Feld Änderungsindex auf "Text formatiert"</t>
  </si>
  <si>
    <t>016</t>
  </si>
  <si>
    <t>017</t>
  </si>
  <si>
    <t>Hinweis für Einkauf BMW: Für Upload in TBB/SRM diese Seite speichern als ".csv" (Trennzeichen-getrennt)</t>
  </si>
  <si>
    <t>Spalte "E" in SBM Inventarisierung mit Zeilenumbruch formatiert</t>
  </si>
  <si>
    <t>Verknüpfung SNR mit Zusammenfassungsblatt</t>
  </si>
  <si>
    <t>020</t>
  </si>
  <si>
    <t>Ländercode Shanghai ="020" anstatt "20"</t>
  </si>
  <si>
    <t>SNR-Verlinkung mit Zusammenfassungsblatt</t>
  </si>
  <si>
    <t>030</t>
  </si>
  <si>
    <t>040</t>
  </si>
  <si>
    <t>050</t>
  </si>
  <si>
    <t>060</t>
  </si>
  <si>
    <t>070</t>
  </si>
  <si>
    <t>080</t>
  </si>
  <si>
    <t>090</t>
  </si>
  <si>
    <r>
      <t>2. Angebotswährung 2 [AW2]</t>
    </r>
    <r>
      <rPr>
        <sz val="8"/>
        <rFont val="BMW Group Light"/>
      </rPr>
      <t xml:space="preserve"> (optional):</t>
    </r>
  </si>
  <si>
    <r>
      <t>3. Angebotswährung 3 [AW3]</t>
    </r>
    <r>
      <rPr>
        <sz val="8"/>
        <rFont val="BMW Group Light"/>
      </rPr>
      <t xml:space="preserve"> (optional):</t>
    </r>
  </si>
  <si>
    <t>Oman</t>
  </si>
  <si>
    <t>OM</t>
  </si>
  <si>
    <t>OMR</t>
  </si>
  <si>
    <t>Hongkong</t>
  </si>
  <si>
    <t>Kowloon</t>
  </si>
  <si>
    <t>New Territories</t>
  </si>
  <si>
    <t>021</t>
  </si>
  <si>
    <t>018</t>
  </si>
  <si>
    <t>019</t>
  </si>
  <si>
    <t>Ländercodes für Dänemark, Finnland und Schweden auf dreistellig umgestellt</t>
  </si>
  <si>
    <t>Verknüpfung für Auswahl "Argentinien" --&gt; Orte richtig gestellt</t>
  </si>
  <si>
    <t>Land "Oman" und "Hongkong" hinzugefügt (inkl. Regionen)</t>
  </si>
  <si>
    <t>LZ</t>
  </si>
  <si>
    <t>Legierungszuschlag</t>
  </si>
  <si>
    <t>Kommentarfelder von Hr. Eibl löschen</t>
  </si>
  <si>
    <t>Format Anfragenummer/Version = Text</t>
  </si>
  <si>
    <t>Benennung der Währungsspalte 2 und 3 auf dem
Zusammenfassungsblatt</t>
  </si>
  <si>
    <t>Text auf links formatiert, Lieferbed. Im Zus.Blatt</t>
  </si>
  <si>
    <t>Zeilenhöhe Z.11 auf Blatt Fertigung erhöht, damit Text von RFGK zweizeilig angezeigt wird.</t>
  </si>
  <si>
    <t>Farbformatierung bei Fertigungsblatt unten bei der Zusammenfassung (Bereiche falsch definiert)</t>
  </si>
  <si>
    <t>SEKOF + 
FWZ + IH</t>
  </si>
  <si>
    <t>Zusammenfassungsblatt, Spalte L verbreitert.</t>
  </si>
  <si>
    <t>Blatt SBM/SEKOF --&gt; Zeilenhöhe Z34 angepasst, Text war nicht vollständig lesbar.</t>
  </si>
  <si>
    <t>Eingabefeld "Änderungsmeldungsnummer" auf Text umformartiert, führende Null wird angezeigt.</t>
  </si>
  <si>
    <t>Feldformatierung von Währungsspalte, die nach auswahl eingeblendet werden richtig gestellt.</t>
  </si>
  <si>
    <t>email-Adresse als Hyperlink anzeigen:
=HYPERLINK(VERKETTEN("mailto:";C6);C6)</t>
  </si>
  <si>
    <t>ALUMINIUM HG 3M SELLER LME (MTZ)</t>
  </si>
  <si>
    <t>KUPFER LME CASH SELLER (MTZ)</t>
  </si>
  <si>
    <t>NICKEL LME CASH SELLER (MTZ)</t>
  </si>
  <si>
    <t>BLEI LME CASH SELLER (MTZ)</t>
  </si>
  <si>
    <t>GIESSEREI STAHLSCHROTT USA (MTZ)</t>
  </si>
  <si>
    <t>STAHLSCHMIEDE-SCHROTTZUSCHLAG (MTZ)</t>
  </si>
  <si>
    <t>Aluminium (LME, Reinrohstoff)</t>
  </si>
  <si>
    <t>Aluminium Schrott 2/Wertverzehr 2</t>
  </si>
  <si>
    <t>Kunststoff Prozessmaterial/Lack</t>
  </si>
  <si>
    <t>Kunststoff Polyacrylnitril</t>
  </si>
  <si>
    <t>Kupfer (LME, Reinrohstoff)</t>
  </si>
  <si>
    <t>Blei (LME, Reinrohstoff)</t>
  </si>
  <si>
    <t>Nickel (LME, Reinrohstoff)</t>
  </si>
  <si>
    <t>Magnesium (Reinrohstoff)</t>
  </si>
  <si>
    <t>Prozessmaterial - sonstige</t>
  </si>
  <si>
    <t>Ferrochrom</t>
  </si>
  <si>
    <t>Zinn (Reinrohstoff)</t>
  </si>
  <si>
    <t>Zink (Reinrohstoff)</t>
  </si>
  <si>
    <t>Carbon Black</t>
  </si>
  <si>
    <t>Palladium (oz)</t>
  </si>
  <si>
    <t>Rhodium (oz)</t>
  </si>
  <si>
    <t>Palladium (g)</t>
  </si>
  <si>
    <t>Rhodium (g)</t>
  </si>
  <si>
    <t>Neodym  - Domestic</t>
  </si>
  <si>
    <t>Dysprosium - Domestic</t>
  </si>
  <si>
    <t>Dysprosium - FOB-Preisbasis</t>
  </si>
  <si>
    <t>Sonstige Rohstoffe</t>
  </si>
  <si>
    <t>A013</t>
  </si>
  <si>
    <t>CUCA</t>
  </si>
  <si>
    <t>NICA</t>
  </si>
  <si>
    <t>PBCA</t>
  </si>
  <si>
    <t>SRUS</t>
  </si>
  <si>
    <t>SRZS</t>
  </si>
  <si>
    <t>SRZU</t>
  </si>
  <si>
    <t>KU16</t>
  </si>
  <si>
    <t>KU17</t>
  </si>
  <si>
    <t>SO10</t>
  </si>
  <si>
    <t>SO11</t>
  </si>
  <si>
    <t>SO12</t>
  </si>
  <si>
    <t>SO21</t>
  </si>
  <si>
    <t>SO22</t>
  </si>
  <si>
    <t>SO25</t>
  </si>
  <si>
    <t>SO32</t>
  </si>
  <si>
    <t>SO33</t>
  </si>
  <si>
    <t>Beschreibung Rohstoffschlüssel</t>
  </si>
  <si>
    <t>Anteilsart</t>
  </si>
  <si>
    <t>Hinweismeldung im Blatt "Rohstoffrisiken" zur weiteren Vorgehensweise</t>
  </si>
  <si>
    <t>nicht im 
Material-Blatt</t>
  </si>
  <si>
    <t>x</t>
  </si>
  <si>
    <t>Blatt "Rohstoffrisiken"</t>
  </si>
  <si>
    <t>Blatt "Material"</t>
  </si>
  <si>
    <t xml:space="preserve">     3.  SBM, SEKOF und Folgewerkzeuge</t>
  </si>
  <si>
    <t xml:space="preserve">      4. SBM Inventarisierung</t>
  </si>
  <si>
    <t xml:space="preserve">     5. Rohstoffrisiken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</si>
  <si>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</si>
  <si>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</si>
  <si>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</si>
  <si>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</si>
  <si>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</si>
  <si>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>Ergebnis</t>
  </si>
  <si>
    <t>Kunststoff ABS</t>
  </si>
  <si>
    <t>Kunststoff ABS-PC</t>
  </si>
  <si>
    <t>Kunststoff PVC</t>
  </si>
  <si>
    <t>GIESSEREI STAHLSCHROTT (MTZ)</t>
  </si>
  <si>
    <t>Kunststoff PA</t>
  </si>
  <si>
    <t>Kunststoff POM</t>
  </si>
  <si>
    <t>Kunststoff PP-TVxx</t>
  </si>
  <si>
    <t>Kunststoff PP</t>
  </si>
  <si>
    <t>Kunststoff PP-GFxx</t>
  </si>
  <si>
    <t>Kunststoff PE</t>
  </si>
  <si>
    <t>Kunststoff Polyol</t>
  </si>
  <si>
    <t>Kunststoff MDI</t>
  </si>
  <si>
    <t>Kunststoff EPDM</t>
  </si>
  <si>
    <t>Kunststoff Epoxidharz</t>
  </si>
  <si>
    <t>Glas</t>
  </si>
  <si>
    <t>Fluids, Öl, Kraftstoff</t>
  </si>
  <si>
    <t>Platin (oz)</t>
  </si>
  <si>
    <t>Platin (g)</t>
  </si>
  <si>
    <t>Neodym - FOB-Preisbasis</t>
  </si>
  <si>
    <t>Stahl-Blech (Haus)</t>
  </si>
  <si>
    <t>Stahl-Eisenguss</t>
  </si>
  <si>
    <t>Stahl-Schmiedestahl</t>
  </si>
  <si>
    <t>Stahl-Walzdraht</t>
  </si>
  <si>
    <t>Stahlblech Kauf (HDG)</t>
  </si>
  <si>
    <t>Stahlblech Warmband (HRC)</t>
  </si>
  <si>
    <t>Stahlblech Kauf US (HDG)</t>
  </si>
  <si>
    <t>Stahlblech Warmband US (HRC)</t>
  </si>
  <si>
    <t>Stahl-Elektroblech</t>
  </si>
  <si>
    <t>Stahl-Allgemein</t>
  </si>
  <si>
    <t xml:space="preserve">Aluminium Schrott/Wertverzehr </t>
  </si>
  <si>
    <t>Reinaluminiumprämie (ECDP/ECDU)</t>
  </si>
  <si>
    <t>Stahlschrott (Rückvergütung)</t>
  </si>
  <si>
    <t>Stahl-Edelstahl Basisstahl</t>
  </si>
  <si>
    <t>Ergänzungsumfänge die sich aus der Hinweismeldung ergeben.</t>
  </si>
  <si>
    <t>Ergänzende Schlüssel</t>
  </si>
  <si>
    <t>Abwicklungsmodelle</t>
  </si>
  <si>
    <t>MOV</t>
  </si>
  <si>
    <t>PGK</t>
  </si>
  <si>
    <t>MTZ</t>
  </si>
  <si>
    <t>Resale</t>
  </si>
  <si>
    <t>Preisgleitklausel</t>
  </si>
  <si>
    <t>Rohstoff Preisanteil</t>
  </si>
  <si>
    <t>ggf. Detaillierung unten ergänzen mit Stahlschrott (Rückvergütung)</t>
  </si>
  <si>
    <t>Marktorienterte Verhandlung</t>
  </si>
  <si>
    <t>Description Rawmaterial-Code</t>
  </si>
  <si>
    <t>COPPER LME CASH SELLER (MTZ)</t>
  </si>
  <si>
    <t>LEAD LME CASH SELLER (MTZ)</t>
  </si>
  <si>
    <t>CASTING STEEL SCRAP US (MTZ) to.</t>
  </si>
  <si>
    <t>FORGED STEEL SCRAP SURCHARGE (MTZ)</t>
  </si>
  <si>
    <t>CASTING STEEL SCRAP (MTZ) 100kg</t>
  </si>
  <si>
    <t>Aluminium (LME, primary raw material)</t>
  </si>
  <si>
    <t>Aluminium Scrap/Lost value</t>
  </si>
  <si>
    <t>Aluminium Scrap 2/Lost value 2</t>
  </si>
  <si>
    <t xml:space="preserve">Auminium premium (ECDP/ECDU)  </t>
  </si>
  <si>
    <t xml:space="preserve">Plastics ABS                              </t>
  </si>
  <si>
    <t xml:space="preserve">Plastics ABS-PC                           </t>
  </si>
  <si>
    <t xml:space="preserve">Plastics PVC                              </t>
  </si>
  <si>
    <t xml:space="preserve">Plastics PA                               </t>
  </si>
  <si>
    <t xml:space="preserve">Plastics POM                              </t>
  </si>
  <si>
    <t xml:space="preserve">Plastics PP-TVxx                          </t>
  </si>
  <si>
    <t xml:space="preserve">Plastics PP                               </t>
  </si>
  <si>
    <t xml:space="preserve">Plastics PP-GFxx                          </t>
  </si>
  <si>
    <t xml:space="preserve">Plastics PE                               </t>
  </si>
  <si>
    <t xml:space="preserve">Plastics Polyol                           </t>
  </si>
  <si>
    <t xml:space="preserve">Plastics MDI                              </t>
  </si>
  <si>
    <t xml:space="preserve">Plastics EPDM                             </t>
  </si>
  <si>
    <t>Plastics Epoxy resin</t>
  </si>
  <si>
    <t>Plastics Process material Paintings</t>
  </si>
  <si>
    <t>Plastics Polyacrylnitril</t>
  </si>
  <si>
    <t>Plastics Others</t>
  </si>
  <si>
    <t>Copper (LME, primary raw material)</t>
  </si>
  <si>
    <t>Lead (LME, primary raw material)</t>
  </si>
  <si>
    <t>Nickel (LME, primary raw material)</t>
  </si>
  <si>
    <t>Magnesium (primary raw material)</t>
  </si>
  <si>
    <t xml:space="preserve">Glass               </t>
  </si>
  <si>
    <t>Fluids, oil, fuel</t>
  </si>
  <si>
    <t>Process Material Others</t>
  </si>
  <si>
    <t>Ferrochromium</t>
  </si>
  <si>
    <t>Tin (primary raw material)</t>
  </si>
  <si>
    <t>Zinc (primary raw material)</t>
  </si>
  <si>
    <t xml:space="preserve">Platin (oz)            </t>
  </si>
  <si>
    <t xml:space="preserve">Platin (g)            </t>
  </si>
  <si>
    <t>Neodym - FOB price</t>
  </si>
  <si>
    <t>Dysprosium - FOB price</t>
  </si>
  <si>
    <t>Others (raw material)</t>
  </si>
  <si>
    <t xml:space="preserve">Steel sheet (BMW manufacturing)      </t>
  </si>
  <si>
    <t>Steel iron casting</t>
  </si>
  <si>
    <t>Steel Forged steel</t>
  </si>
  <si>
    <t>Steel Wire rod</t>
  </si>
  <si>
    <t>Steel scrap return</t>
  </si>
  <si>
    <t>Stainless steel base price</t>
  </si>
  <si>
    <t>Steel Hot dipped galvanized</t>
  </si>
  <si>
    <t>Steel Hot rolled coil</t>
  </si>
  <si>
    <t>Steel Hot dipped galvanized US</t>
  </si>
  <si>
    <t>Steel Hot rolled coil US</t>
  </si>
  <si>
    <t>Steel electrical sheet</t>
  </si>
  <si>
    <t>Steel others</t>
  </si>
  <si>
    <t>Steel alloy surcharge</t>
  </si>
  <si>
    <t>Kunststoff Naturkautschuk</t>
  </si>
  <si>
    <t>Kunststoff Synthesekautschuk</t>
  </si>
  <si>
    <t>hier Fertiggewicht, ggf. Detaillierung unten  ergänzen mit Aluminium Schrott</t>
  </si>
  <si>
    <t>konstanter Wert, wird bei Rohstoffschwankung nicht angepasst (siehe Ausführungsbeispiel Aluminium)</t>
  </si>
  <si>
    <t>X</t>
  </si>
  <si>
    <t>Fertiggewicht</t>
  </si>
  <si>
    <t>hier als weitere Detaillierung für Stahl- und Gusslegierungselemente</t>
  </si>
  <si>
    <t>Detaillierung unten vornehmen mit Stahl-Edelstahl Basisstahl, Nickel, Ferrochrom</t>
  </si>
  <si>
    <t>hier nur als weitere Detaillierung für Stahl- und Gusslegierungselemente</t>
  </si>
  <si>
    <t>nur für Alu-Primärlegierungen zulässig</t>
  </si>
  <si>
    <t>ggf. weitere Ergänzung um Nickel und Ferrochrom</t>
  </si>
  <si>
    <t>als Abschlag für Reststoffvergütung (siehe Ausführungsbeispiel Stahl)</t>
  </si>
  <si>
    <t>Materialteuerungszuschlag</t>
  </si>
  <si>
    <t>Resale-Programm</t>
  </si>
  <si>
    <t>Zur Aktuallisierung der Pivot-Tabelle bitte im Bereich der Tabelle die rechte Maus-Taste drücken --&gt; "Aktualisieren!"</t>
  </si>
  <si>
    <t xml:space="preserve">             (siehe Nutzerleitfaden QAF Version 8.1)</t>
  </si>
  <si>
    <t xml:space="preserve">      (siehe Nutzerleitfaden QAF Version 8.1)</t>
  </si>
  <si>
    <t>(siehe Nutzerleitfaden QAF Version 8.1)</t>
  </si>
  <si>
    <t xml:space="preserve"> Angebotswährung [AW]</t>
  </si>
  <si>
    <t xml:space="preserve"> Beschaffungswährung [BW]</t>
  </si>
  <si>
    <t>In-Circuit-Tester-Adapter (LP) inkl. Software, Funktionsprüfadapter, Endprüfadapter(ZB)</t>
  </si>
  <si>
    <t>Spannvorrichtung</t>
  </si>
  <si>
    <t xml:space="preserve"> Hinweismeldung, bei 
 Detaillierungsbedarf gegenüber
 dem Material-Blatt</t>
  </si>
  <si>
    <t xml:space="preserve"> Schwellwert SW [in%]
 (siehe Anfrageunterlagen)</t>
  </si>
  <si>
    <t xml:space="preserve"> BMW Beteiligungsquote BQ  [in%]
 (siehe Anfrageunterlagen)</t>
  </si>
  <si>
    <r>
      <t xml:space="preserve"> Indexnotierung RoI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
 im Durchschnittzeitraum</t>
    </r>
  </si>
  <si>
    <t xml:space="preserve"> Indexbezeichnung
 (siehe Anfrageunterlagen)</t>
  </si>
  <si>
    <t xml:space="preserve"> Abwicklungsmodell 
 (siehe Anfrageunterlagen)</t>
  </si>
  <si>
    <r>
      <t xml:space="preserve"> Rohstoff-Zuschlag [AW]
 RoZ</t>
    </r>
    <r>
      <rPr>
        <b/>
        <vertAlign val="subscript"/>
        <sz val="10"/>
        <rFont val="BMW Group Light"/>
      </rPr>
      <t>0</t>
    </r>
  </si>
  <si>
    <r>
      <t xml:space="preserve"> Rohstoffnotierung R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</t>
    </r>
  </si>
  <si>
    <t xml:space="preserve"> Bezugsgewicht [kg]</t>
  </si>
  <si>
    <t xml:space="preserve"> Rohstoffbezeichnung</t>
  </si>
  <si>
    <t xml:space="preserve"> SEKOF + Folgewerkzeuge
 + Werkzeuginstandhaltung
 pro Stück [AW]</t>
  </si>
  <si>
    <t xml:space="preserve"> Rohstoffnotierung
 Ro [AW/kg]</t>
  </si>
  <si>
    <t xml:space="preserve"> Rohstofffzuschlag
 RoZ0 [AW]</t>
  </si>
  <si>
    <t>Summe von  Bezugsgewicht [kg]</t>
  </si>
  <si>
    <t>KU41</t>
  </si>
  <si>
    <t>KU42</t>
  </si>
  <si>
    <t>KU44</t>
  </si>
  <si>
    <t>KU46</t>
  </si>
  <si>
    <t>KU47</t>
  </si>
  <si>
    <t>KU48</t>
  </si>
  <si>
    <t>KU49</t>
  </si>
  <si>
    <t xml:space="preserve">Kunststoff ABS - Recyclat                              </t>
  </si>
  <si>
    <t>Kunststoff ABS-PC - Recyclat</t>
  </si>
  <si>
    <t>Kunststoff PA - Recyclat</t>
  </si>
  <si>
    <t>Kunststoff PP-TVxx - Recyclat</t>
  </si>
  <si>
    <t>Kunststoff PP - Recyclat</t>
  </si>
  <si>
    <t>Kunststoff PP-GFxx - Recyclat</t>
  </si>
  <si>
    <t>Kunststoff PE - Recyclat</t>
  </si>
  <si>
    <t>Druckaufnahme (Tampondruck) / Klischees</t>
  </si>
  <si>
    <t>Kaschier- / Umbugwerkzeugwerkzeug für Sondermaschine</t>
  </si>
  <si>
    <t>Positionsnummer für Bestellung</t>
  </si>
  <si>
    <t>Teilebenennung / Fertigungsschritt (Basis QAF)</t>
  </si>
  <si>
    <t>Werkzeug-/
Vorrichtungsart</t>
  </si>
  <si>
    <t>Werkzeugkosten SBM</t>
  </si>
  <si>
    <t>Anzahl Werkzeuge / Vorrichtungen</t>
  </si>
  <si>
    <t>Summe Werkzeugkosten SBM</t>
  </si>
  <si>
    <t>1</t>
  </si>
  <si>
    <t>Rohstoff - Preisanteil</t>
  </si>
  <si>
    <t xml:space="preserve">Bestell-Nr. </t>
  </si>
  <si>
    <t>QAF Version 8.1.04.01 © BMW AG</t>
  </si>
  <si>
    <t>Teil</t>
  </si>
  <si>
    <t>H1L3</t>
  </si>
  <si>
    <t>ROB</t>
  </si>
  <si>
    <t>H1L2</t>
  </si>
  <si>
    <t>H1</t>
  </si>
  <si>
    <t>Rohteil</t>
  </si>
  <si>
    <t>Nickel</t>
  </si>
  <si>
    <t>Bürsten</t>
  </si>
  <si>
    <t>Entchromen / Nickel</t>
  </si>
  <si>
    <t>Nickel / Verchromen</t>
  </si>
  <si>
    <t>Nickelschicht Variante I</t>
  </si>
  <si>
    <t>Nickelschicht Variante II</t>
  </si>
  <si>
    <t>Bürstaufnahme</t>
  </si>
  <si>
    <t>Bezeichnung</t>
  </si>
  <si>
    <t>Summe</t>
  </si>
  <si>
    <t>Vorserien und Mustergestelle</t>
  </si>
  <si>
    <t>SUMME</t>
  </si>
  <si>
    <t>Maschineneinrichtung / Programmierung</t>
  </si>
  <si>
    <t>vergl. Detailblatt "Entwicklung"</t>
  </si>
  <si>
    <t>EMPB incl. Prüfungen</t>
  </si>
  <si>
    <t>QS</t>
  </si>
  <si>
    <t>Zwischenprüfung + interner Transport</t>
  </si>
  <si>
    <t>Verpacken + Versand</t>
  </si>
  <si>
    <t>Lager</t>
  </si>
  <si>
    <t>Wareneingang / Stichprüfung</t>
  </si>
  <si>
    <t>12% auf HK</t>
  </si>
  <si>
    <t>Endkontrolle + QS</t>
  </si>
  <si>
    <t>Prozessentwicklung Bauteilspez.</t>
  </si>
  <si>
    <t>Schleifblenden, Robotergreifer</t>
  </si>
  <si>
    <t>Bestücken</t>
  </si>
  <si>
    <t>Entstücken</t>
  </si>
  <si>
    <t>Gestellwartung</t>
  </si>
  <si>
    <t>Gestelle</t>
  </si>
  <si>
    <t>FOND KLIMABEDIENTEIL</t>
  </si>
  <si>
    <t>16% auf HK</t>
  </si>
</sst>
</file>

<file path=xl/styles.xml><?xml version="1.0" encoding="utf-8"?>
<styleSheet xmlns="http://schemas.openxmlformats.org/spreadsheetml/2006/main">
  <numFmts count="11">
    <numFmt numFmtId="44" formatCode="_-* #,##0.00\ &quot;€&quot;_-;\-* #,##0.00\ &quot;€&quot;_-;_-* &quot;-&quot;??\ &quot;€&quot;_-;_-@_-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#,##0.000000"/>
    <numFmt numFmtId="173" formatCode="_-* #,##0\ &quot;€&quot;_-;\-* #,##0\ &quot;€&quot;_-;_-* &quot;-&quot;??\ &quot;€&quot;_-;_-@_-"/>
  </numFmts>
  <fonts count="4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BMW Group Light"/>
    </font>
    <font>
      <sz val="8"/>
      <name val="BMW Group Light"/>
    </font>
    <font>
      <sz val="11"/>
      <name val="BMW Group Light"/>
    </font>
    <font>
      <b/>
      <sz val="9"/>
      <name val="BMW Group Light"/>
    </font>
    <font>
      <b/>
      <vertAlign val="subscript"/>
      <sz val="10"/>
      <name val="BMW Group Light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BMW Group Light"/>
    </font>
    <font>
      <b/>
      <sz val="20"/>
      <color theme="1"/>
      <name val="BMW Group Light"/>
    </font>
    <font>
      <sz val="11"/>
      <color theme="1"/>
      <name val="BMW Group Light"/>
    </font>
    <font>
      <u/>
      <sz val="14"/>
      <color theme="10"/>
      <name val="BMW Group Light"/>
    </font>
    <font>
      <sz val="12"/>
      <color theme="1"/>
      <name val="BMW Group Light"/>
    </font>
    <font>
      <sz val="14"/>
      <color theme="1"/>
      <name val="BMW Group Light"/>
    </font>
    <font>
      <sz val="8.8000000000000007"/>
      <color theme="1" tint="4.9989318521683403E-2"/>
      <name val="BMW Group Light"/>
    </font>
    <font>
      <sz val="8"/>
      <color theme="1"/>
      <name val="BMW Group Light"/>
    </font>
    <font>
      <sz val="9"/>
      <color rgb="FFFF0000"/>
      <name val="BMW Group Light"/>
    </font>
    <font>
      <b/>
      <sz val="9"/>
      <color theme="1"/>
      <name val="BMW Group Light"/>
    </font>
    <font>
      <sz val="9"/>
      <color theme="1"/>
      <name val="BMW Group Light"/>
    </font>
    <font>
      <i/>
      <sz val="10"/>
      <color theme="1"/>
      <name val="BMW Group Light"/>
    </font>
    <font>
      <b/>
      <sz val="11"/>
      <color theme="1"/>
      <name val="BMW Group Light"/>
    </font>
    <font>
      <u/>
      <sz val="8.8000000000000007"/>
      <color theme="10"/>
      <name val="BMW Group Light"/>
    </font>
    <font>
      <b/>
      <sz val="12"/>
      <color theme="1"/>
      <name val="BMW Group Light"/>
    </font>
    <font>
      <b/>
      <i/>
      <sz val="12"/>
      <color theme="1"/>
      <name val="BMW Group Light"/>
    </font>
    <font>
      <sz val="10"/>
      <color theme="1"/>
      <name val="BMW Group Light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BMW Group Light"/>
    </font>
    <font>
      <sz val="11"/>
      <color theme="1" tint="4.9989318521683403E-2"/>
      <name val="BMW Group Light"/>
    </font>
    <font>
      <sz val="11"/>
      <color theme="0"/>
      <name val="BMW Group Light"/>
    </font>
    <font>
      <sz val="8"/>
      <color theme="0"/>
      <name val="BMW Group Light"/>
    </font>
    <font>
      <b/>
      <sz val="8"/>
      <color theme="1"/>
      <name val="BMW Group Light"/>
    </font>
    <font>
      <sz val="14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 tint="4.9989318521683403E-2"/>
      <name val="BMW Group Light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938">
    <xf numFmtId="0" fontId="0" fillId="0" borderId="0" xfId="0"/>
    <xf numFmtId="0" fontId="13" fillId="2" borderId="1" xfId="0" applyFont="1" applyFill="1" applyBorder="1" applyAlignment="1" applyProtection="1">
      <alignment horizontal="center"/>
    </xf>
    <xf numFmtId="0" fontId="13" fillId="2" borderId="2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/>
    </xf>
    <xf numFmtId="0" fontId="14" fillId="2" borderId="3" xfId="0" applyFont="1" applyFill="1" applyBorder="1" applyAlignment="1" applyProtection="1">
      <alignment horizontal="center"/>
    </xf>
    <xf numFmtId="0" fontId="15" fillId="2" borderId="4" xfId="0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center"/>
    </xf>
    <xf numFmtId="0" fontId="16" fillId="2" borderId="0" xfId="0" applyFont="1" applyFill="1" applyBorder="1" applyAlignment="1" applyProtection="1">
      <alignment horizontal="center"/>
    </xf>
    <xf numFmtId="0" fontId="0" fillId="0" borderId="0" xfId="0" applyAlignment="1">
      <alignment vertical="center"/>
    </xf>
    <xf numFmtId="0" fontId="13" fillId="2" borderId="6" xfId="0" applyFont="1" applyFill="1" applyBorder="1" applyAlignment="1" applyProtection="1">
      <alignment horizontal="left"/>
    </xf>
    <xf numFmtId="0" fontId="16" fillId="2" borderId="7" xfId="0" applyFont="1" applyFill="1" applyBorder="1" applyAlignment="1" applyProtection="1">
      <alignment horizontal="left"/>
    </xf>
    <xf numFmtId="0" fontId="17" fillId="2" borderId="8" xfId="0" applyFont="1" applyFill="1" applyBorder="1" applyAlignment="1" applyProtection="1">
      <alignment horizontal="left"/>
    </xf>
    <xf numFmtId="0" fontId="13" fillId="2" borderId="1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17" fillId="2" borderId="4" xfId="0" applyFont="1" applyFill="1" applyBorder="1" applyAlignment="1" applyProtection="1">
      <alignment horizontal="left"/>
    </xf>
    <xf numFmtId="0" fontId="14" fillId="2" borderId="0" xfId="0" applyFont="1" applyFill="1" applyBorder="1" applyAlignment="1" applyProtection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17" fillId="0" borderId="4" xfId="0" applyFont="1" applyFill="1" applyBorder="1" applyAlignment="1" applyProtection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Fill="1" applyBorder="1"/>
    <xf numFmtId="0" fontId="10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0" fillId="0" borderId="17" xfId="0" applyBorder="1"/>
    <xf numFmtId="0" fontId="0" fillId="0" borderId="18" xfId="0" applyBorder="1"/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0" xfId="0" applyNumberFormat="1"/>
    <xf numFmtId="0" fontId="10" fillId="0" borderId="23" xfId="0" applyFont="1" applyBorder="1" applyAlignment="1">
      <alignment vertical="center" wrapText="1"/>
    </xf>
    <xf numFmtId="2" fontId="0" fillId="0" borderId="20" xfId="0" applyNumberFormat="1" applyBorder="1"/>
    <xf numFmtId="0" fontId="0" fillId="0" borderId="12" xfId="0" applyFill="1" applyBorder="1"/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0" fillId="0" borderId="19" xfId="0" applyBorder="1"/>
    <xf numFmtId="0" fontId="0" fillId="0" borderId="13" xfId="0" applyFill="1" applyBorder="1"/>
    <xf numFmtId="168" fontId="9" fillId="0" borderId="17" xfId="9" applyNumberFormat="1" applyFont="1" applyFill="1" applyBorder="1"/>
    <xf numFmtId="168" fontId="9" fillId="0" borderId="18" xfId="9" applyNumberFormat="1" applyFont="1" applyFill="1" applyBorder="1"/>
    <xf numFmtId="168" fontId="9" fillId="0" borderId="9" xfId="9" applyNumberFormat="1" applyFont="1" applyFill="1" applyBorder="1"/>
    <xf numFmtId="0" fontId="0" fillId="0" borderId="0" xfId="0"/>
    <xf numFmtId="0" fontId="10" fillId="0" borderId="21" xfId="0" applyFont="1" applyBorder="1" applyAlignment="1">
      <alignment vertical="center"/>
    </xf>
    <xf numFmtId="14" fontId="0" fillId="0" borderId="17" xfId="0" applyNumberFormat="1" applyBorder="1"/>
    <xf numFmtId="14" fontId="0" fillId="0" borderId="14" xfId="0" applyNumberFormat="1" applyBorder="1"/>
    <xf numFmtId="2" fontId="0" fillId="0" borderId="12" xfId="0" applyNumberFormat="1" applyFill="1" applyBorder="1"/>
    <xf numFmtId="168" fontId="9" fillId="0" borderId="15" xfId="9" applyNumberFormat="1" applyFont="1" applyFill="1" applyBorder="1"/>
    <xf numFmtId="168" fontId="9" fillId="0" borderId="14" xfId="9" applyNumberFormat="1" applyFont="1" applyFill="1" applyBorder="1"/>
    <xf numFmtId="168" fontId="9" fillId="0" borderId="11" xfId="9" applyNumberFormat="1" applyFont="1" applyFill="1" applyBorder="1"/>
    <xf numFmtId="0" fontId="10" fillId="0" borderId="23" xfId="0" applyFont="1" applyBorder="1" applyAlignment="1">
      <alignment vertical="center"/>
    </xf>
    <xf numFmtId="0" fontId="0" fillId="0" borderId="23" xfId="0" applyBorder="1"/>
    <xf numFmtId="0" fontId="13" fillId="2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vertical="center"/>
    </xf>
    <xf numFmtId="0" fontId="10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49" fontId="0" fillId="0" borderId="18" xfId="0" applyNumberFormat="1" applyBorder="1"/>
    <xf numFmtId="49" fontId="0" fillId="0" borderId="15" xfId="0" applyNumberFormat="1" applyBorder="1"/>
    <xf numFmtId="49" fontId="0" fillId="0" borderId="11" xfId="0" applyNumberFormat="1" applyBorder="1"/>
    <xf numFmtId="14" fontId="0" fillId="0" borderId="14" xfId="0" applyNumberFormat="1" applyBorder="1"/>
    <xf numFmtId="0" fontId="18" fillId="2" borderId="0" xfId="0" applyFont="1" applyFill="1" applyBorder="1" applyAlignment="1" applyProtection="1">
      <alignment horizontal="left"/>
    </xf>
    <xf numFmtId="0" fontId="19" fillId="2" borderId="6" xfId="0" applyFont="1" applyFill="1" applyBorder="1" applyAlignment="1" applyProtection="1">
      <alignment horizontal="left"/>
    </xf>
    <xf numFmtId="0" fontId="19" fillId="2" borderId="1" xfId="0" applyFont="1" applyFill="1" applyBorder="1" applyAlignment="1" applyProtection="1">
      <alignment horizontal="center"/>
    </xf>
    <xf numFmtId="0" fontId="18" fillId="2" borderId="1" xfId="0" applyFont="1" applyFill="1" applyBorder="1" applyAlignment="1" applyProtection="1">
      <alignment horizontal="left"/>
    </xf>
    <xf numFmtId="0" fontId="19" fillId="2" borderId="1" xfId="0" applyFont="1" applyFill="1" applyBorder="1" applyAlignment="1" applyProtection="1">
      <alignment horizontal="left"/>
    </xf>
    <xf numFmtId="14" fontId="0" fillId="0" borderId="14" xfId="0" applyNumberFormat="1" applyBorder="1"/>
    <xf numFmtId="0" fontId="0" fillId="0" borderId="15" xfId="0" applyBorder="1"/>
    <xf numFmtId="0" fontId="0" fillId="0" borderId="15" xfId="0" applyBorder="1" applyAlignment="1">
      <alignment wrapText="1"/>
    </xf>
    <xf numFmtId="14" fontId="0" fillId="0" borderId="14" xfId="0" applyNumberFormat="1" applyBorder="1"/>
    <xf numFmtId="0" fontId="20" fillId="0" borderId="0" xfId="0" applyFont="1" applyProtection="1"/>
    <xf numFmtId="0" fontId="20" fillId="0" borderId="1" xfId="0" applyFont="1" applyBorder="1" applyProtection="1"/>
    <xf numFmtId="0" fontId="20" fillId="0" borderId="0" xfId="0" applyFont="1" applyBorder="1" applyProtection="1"/>
    <xf numFmtId="0" fontId="20" fillId="0" borderId="24" xfId="0" applyFont="1" applyBorder="1" applyProtection="1"/>
    <xf numFmtId="0" fontId="20" fillId="0" borderId="25" xfId="0" applyFont="1" applyBorder="1" applyProtection="1"/>
    <xf numFmtId="0" fontId="20" fillId="0" borderId="26" xfId="0" applyFont="1" applyBorder="1" applyProtection="1"/>
    <xf numFmtId="0" fontId="19" fillId="2" borderId="0" xfId="0" applyFont="1" applyFill="1" applyBorder="1" applyAlignment="1" applyProtection="1">
      <alignment horizontal="center"/>
    </xf>
    <xf numFmtId="0" fontId="21" fillId="2" borderId="0" xfId="5" applyFont="1" applyFill="1" applyBorder="1" applyAlignment="1" applyProtection="1">
      <alignment horizontal="left"/>
    </xf>
    <xf numFmtId="0" fontId="19" fillId="2" borderId="2" xfId="0" applyFont="1" applyFill="1" applyBorder="1" applyAlignment="1" applyProtection="1">
      <alignment horizontal="center"/>
    </xf>
    <xf numFmtId="0" fontId="22" fillId="2" borderId="7" xfId="0" applyFont="1" applyFill="1" applyBorder="1" applyAlignment="1" applyProtection="1">
      <alignment horizontal="left"/>
    </xf>
    <xf numFmtId="0" fontId="22" fillId="2" borderId="0" xfId="0" applyFont="1" applyFill="1" applyBorder="1" applyAlignment="1" applyProtection="1">
      <alignment horizontal="left"/>
    </xf>
    <xf numFmtId="0" fontId="22" fillId="2" borderId="0" xfId="0" applyFont="1" applyFill="1" applyBorder="1" applyAlignment="1" applyProtection="1">
      <alignment horizontal="center"/>
    </xf>
    <xf numFmtId="0" fontId="23" fillId="2" borderId="7" xfId="0" applyFont="1" applyFill="1" applyBorder="1" applyAlignment="1" applyProtection="1">
      <alignment horizontal="left"/>
    </xf>
    <xf numFmtId="0" fontId="23" fillId="2" borderId="0" xfId="0" applyFont="1" applyFill="1" applyBorder="1" applyAlignment="1" applyProtection="1">
      <alignment horizontal="center"/>
    </xf>
    <xf numFmtId="0" fontId="24" fillId="2" borderId="0" xfId="5" applyFont="1" applyFill="1" applyBorder="1" applyAlignment="1" applyProtection="1">
      <alignment horizontal="left"/>
    </xf>
    <xf numFmtId="0" fontId="23" fillId="2" borderId="3" xfId="0" applyFont="1" applyFill="1" applyBorder="1" applyAlignment="1" applyProtection="1">
      <alignment horizontal="center"/>
    </xf>
    <xf numFmtId="0" fontId="25" fillId="2" borderId="4" xfId="0" applyFont="1" applyFill="1" applyBorder="1" applyAlignment="1" applyProtection="1">
      <alignment horizontal="center"/>
    </xf>
    <xf numFmtId="0" fontId="26" fillId="2" borderId="8" xfId="0" applyFont="1" applyFill="1" applyBorder="1" applyAlignment="1" applyProtection="1">
      <alignment horizontal="left"/>
    </xf>
    <xf numFmtId="0" fontId="26" fillId="2" borderId="4" xfId="0" applyFont="1" applyFill="1" applyBorder="1" applyAlignment="1" applyProtection="1">
      <alignment horizontal="center"/>
    </xf>
    <xf numFmtId="0" fontId="26" fillId="2" borderId="5" xfId="0" applyFont="1" applyFill="1" applyBorder="1" applyAlignment="1" applyProtection="1">
      <alignment horizontal="center"/>
    </xf>
    <xf numFmtId="49" fontId="27" fillId="2" borderId="27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vertical="center"/>
    </xf>
    <xf numFmtId="49" fontId="28" fillId="0" borderId="24" xfId="0" applyNumberFormat="1" applyFont="1" applyFill="1" applyBorder="1" applyAlignment="1" applyProtection="1">
      <alignment horizontal="left" vertical="center"/>
    </xf>
    <xf numFmtId="49" fontId="27" fillId="2" borderId="28" xfId="0" applyNumberFormat="1" applyFont="1" applyFill="1" applyBorder="1" applyAlignment="1" applyProtection="1">
      <alignment vertical="center"/>
    </xf>
    <xf numFmtId="49" fontId="27" fillId="2" borderId="28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vertical="center"/>
    </xf>
    <xf numFmtId="49" fontId="28" fillId="0" borderId="25" xfId="0" applyNumberFormat="1" applyFont="1" applyFill="1" applyBorder="1" applyAlignment="1" applyProtection="1">
      <alignment horizontal="left" vertical="center"/>
    </xf>
    <xf numFmtId="49" fontId="27" fillId="2" borderId="29" xfId="0" applyNumberFormat="1" applyFont="1" applyFill="1" applyBorder="1" applyAlignment="1" applyProtection="1">
      <alignment vertical="center"/>
    </xf>
    <xf numFmtId="49" fontId="27" fillId="2" borderId="8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vertical="center"/>
    </xf>
    <xf numFmtId="49" fontId="28" fillId="0" borderId="26" xfId="0" applyNumberFormat="1" applyFont="1" applyFill="1" applyBorder="1" applyAlignment="1" applyProtection="1">
      <alignment horizontal="left" vertical="center"/>
    </xf>
    <xf numFmtId="0" fontId="20" fillId="2" borderId="0" xfId="0" applyFont="1" applyFill="1" applyProtection="1"/>
    <xf numFmtId="2" fontId="27" fillId="2" borderId="30" xfId="0" applyNumberFormat="1" applyFont="1" applyFill="1" applyBorder="1" applyAlignment="1" applyProtection="1">
      <alignment horizontal="center" vertical="center"/>
    </xf>
    <xf numFmtId="2" fontId="27" fillId="2" borderId="31" xfId="0" applyNumberFormat="1" applyFont="1" applyFill="1" applyBorder="1" applyAlignment="1" applyProtection="1">
      <alignment horizontal="center" vertical="center"/>
    </xf>
    <xf numFmtId="2" fontId="27" fillId="2" borderId="32" xfId="0" applyNumberFormat="1" applyFont="1" applyFill="1" applyBorder="1" applyAlignment="1" applyProtection="1">
      <alignment horizontal="center" vertical="center"/>
    </xf>
    <xf numFmtId="2" fontId="27" fillId="2" borderId="30" xfId="0" applyNumberFormat="1" applyFont="1" applyFill="1" applyBorder="1" applyAlignment="1" applyProtection="1">
      <alignment horizontal="left" vertical="center"/>
    </xf>
    <xf numFmtId="0" fontId="27" fillId="2" borderId="31" xfId="0" applyFont="1" applyFill="1" applyBorder="1" applyAlignment="1" applyProtection="1">
      <alignment vertical="center"/>
    </xf>
    <xf numFmtId="2" fontId="27" fillId="2" borderId="30" xfId="0" applyNumberFormat="1" applyFont="1" applyFill="1" applyBorder="1" applyAlignment="1" applyProtection="1">
      <alignment vertical="center"/>
    </xf>
    <xf numFmtId="2" fontId="27" fillId="2" borderId="31" xfId="0" applyNumberFormat="1" applyFont="1" applyFill="1" applyBorder="1" applyAlignment="1" applyProtection="1">
      <alignment vertical="center"/>
    </xf>
    <xf numFmtId="0" fontId="27" fillId="2" borderId="31" xfId="0" applyFont="1" applyFill="1" applyBorder="1" applyAlignment="1" applyProtection="1">
      <alignment horizontal="center" vertical="center"/>
    </xf>
    <xf numFmtId="0" fontId="27" fillId="2" borderId="32" xfId="0" applyFont="1" applyFill="1" applyBorder="1" applyAlignment="1" applyProtection="1">
      <alignment vertical="center"/>
    </xf>
    <xf numFmtId="0" fontId="20" fillId="2" borderId="0" xfId="0" applyFont="1" applyFill="1" applyAlignment="1" applyProtection="1">
      <alignment vertical="center"/>
    </xf>
    <xf numFmtId="0" fontId="27" fillId="2" borderId="0" xfId="0" applyFont="1" applyFill="1" applyAlignment="1" applyProtection="1">
      <alignment horizontal="center" vertical="center" textRotation="90" wrapText="1"/>
    </xf>
    <xf numFmtId="0" fontId="27" fillId="2" borderId="30" xfId="0" applyFont="1" applyFill="1" applyBorder="1" applyAlignment="1" applyProtection="1">
      <alignment horizontal="left" vertical="center"/>
    </xf>
    <xf numFmtId="0" fontId="27" fillId="2" borderId="32" xfId="0" applyFont="1" applyFill="1" applyBorder="1" applyAlignment="1" applyProtection="1">
      <alignment horizontal="center" vertical="center"/>
    </xf>
    <xf numFmtId="0" fontId="27" fillId="2" borderId="33" xfId="0" applyFont="1" applyFill="1" applyBorder="1" applyAlignment="1" applyProtection="1">
      <alignment horizontal="center" textRotation="90" wrapText="1"/>
    </xf>
    <xf numFmtId="0" fontId="27" fillId="2" borderId="34" xfId="0" applyFont="1" applyFill="1" applyBorder="1" applyAlignment="1" applyProtection="1">
      <alignment horizontal="center" textRotation="90" wrapText="1"/>
    </xf>
    <xf numFmtId="0" fontId="27" fillId="2" borderId="35" xfId="0" applyFont="1" applyFill="1" applyBorder="1" applyAlignment="1" applyProtection="1">
      <alignment horizontal="center" textRotation="90" wrapText="1"/>
    </xf>
    <xf numFmtId="2" fontId="27" fillId="2" borderId="33" xfId="0" applyNumberFormat="1" applyFont="1" applyFill="1" applyBorder="1" applyAlignment="1" applyProtection="1">
      <alignment horizontal="center" textRotation="90" wrapText="1"/>
    </xf>
    <xf numFmtId="2" fontId="27" fillId="2" borderId="36" xfId="0" applyNumberFormat="1" applyFont="1" applyFill="1" applyBorder="1" applyAlignment="1" applyProtection="1">
      <alignment horizontal="center" textRotation="90" wrapText="1"/>
    </xf>
    <xf numFmtId="2" fontId="27" fillId="2" borderId="37" xfId="0" applyNumberFormat="1" applyFont="1" applyFill="1" applyBorder="1" applyAlignment="1" applyProtection="1">
      <alignment horizontal="center" textRotation="90" wrapText="1"/>
    </xf>
    <xf numFmtId="2" fontId="27" fillId="2" borderId="38" xfId="0" applyNumberFormat="1" applyFont="1" applyFill="1" applyBorder="1" applyAlignment="1" applyProtection="1">
      <alignment horizontal="center" textRotation="90" wrapText="1"/>
    </xf>
    <xf numFmtId="0" fontId="27" fillId="2" borderId="37" xfId="0" applyFont="1" applyFill="1" applyBorder="1" applyAlignment="1" applyProtection="1">
      <alignment horizontal="center" textRotation="90" wrapText="1"/>
    </xf>
    <xf numFmtId="0" fontId="27" fillId="2" borderId="38" xfId="0" applyFont="1" applyFill="1" applyBorder="1" applyAlignment="1" applyProtection="1">
      <alignment horizontal="center" textRotation="90" wrapText="1"/>
    </xf>
    <xf numFmtId="2" fontId="27" fillId="2" borderId="34" xfId="0" applyNumberFormat="1" applyFont="1" applyFill="1" applyBorder="1" applyAlignment="1" applyProtection="1">
      <alignment horizontal="center" textRotation="90" wrapText="1"/>
    </xf>
    <xf numFmtId="0" fontId="27" fillId="2" borderId="39" xfId="0" applyFont="1" applyFill="1" applyBorder="1" applyAlignment="1" applyProtection="1">
      <alignment horizontal="center" textRotation="90" wrapText="1"/>
    </xf>
    <xf numFmtId="0" fontId="27" fillId="2" borderId="36" xfId="0" applyFont="1" applyFill="1" applyBorder="1" applyAlignment="1" applyProtection="1">
      <alignment horizontal="center" textRotation="90" wrapText="1"/>
    </xf>
    <xf numFmtId="0" fontId="27" fillId="2" borderId="4" xfId="0" applyFont="1" applyFill="1" applyBorder="1" applyAlignment="1" applyProtection="1">
      <alignment horizontal="center" textRotation="90" wrapText="1"/>
    </xf>
    <xf numFmtId="0" fontId="27" fillId="2" borderId="40" xfId="0" applyFont="1" applyFill="1" applyBorder="1" applyAlignment="1" applyProtection="1">
      <alignment horizontal="center" textRotation="90" wrapText="1"/>
    </xf>
    <xf numFmtId="0" fontId="27" fillId="2" borderId="0" xfId="0" applyFont="1" applyFill="1" applyAlignment="1" applyProtection="1">
      <alignment horizontal="center" textRotation="90" wrapText="1"/>
    </xf>
    <xf numFmtId="0" fontId="20" fillId="2" borderId="0" xfId="0" applyFont="1" applyFill="1" applyAlignment="1" applyProtection="1">
      <alignment vertical="center"/>
      <protection locked="0"/>
    </xf>
    <xf numFmtId="2" fontId="25" fillId="3" borderId="41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Protection="1">
      <protection locked="0"/>
    </xf>
    <xf numFmtId="0" fontId="20" fillId="0" borderId="0" xfId="0" applyFont="1" applyFill="1" applyBorder="1" applyProtection="1"/>
    <xf numFmtId="0" fontId="20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166" fontId="25" fillId="0" borderId="0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Border="1" applyAlignment="1" applyProtection="1">
      <alignment horizontal="center" vertical="center"/>
    </xf>
    <xf numFmtId="0" fontId="22" fillId="0" borderId="6" xfId="0" applyFont="1" applyFill="1" applyBorder="1" applyAlignment="1" applyProtection="1">
      <alignment horizontal="left" vertical="center"/>
    </xf>
    <xf numFmtId="0" fontId="20" fillId="0" borderId="1" xfId="0" applyFont="1" applyFill="1" applyBorder="1" applyProtection="1"/>
    <xf numFmtId="0" fontId="22" fillId="0" borderId="1" xfId="0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/>
    </xf>
    <xf numFmtId="0" fontId="28" fillId="0" borderId="24" xfId="0" applyFont="1" applyFill="1" applyBorder="1" applyAlignment="1" applyProtection="1">
      <alignment horizontal="center" vertical="center"/>
    </xf>
    <xf numFmtId="0" fontId="28" fillId="0" borderId="42" xfId="0" applyFont="1" applyFill="1" applyBorder="1" applyAlignment="1" applyProtection="1">
      <alignment horizontal="center" vertical="center"/>
    </xf>
    <xf numFmtId="166" fontId="28" fillId="0" borderId="42" xfId="0" applyNumberFormat="1" applyFont="1" applyFill="1" applyBorder="1" applyAlignment="1" applyProtection="1">
      <alignment horizontal="right" vertical="center"/>
    </xf>
    <xf numFmtId="0" fontId="22" fillId="0" borderId="7" xfId="0" applyFont="1" applyFill="1" applyBorder="1" applyAlignment="1" applyProtection="1">
      <alignment horizontal="left" vertical="center"/>
    </xf>
    <xf numFmtId="0" fontId="20" fillId="2" borderId="0" xfId="0" applyFont="1" applyFill="1" applyBorder="1" applyProtection="1"/>
    <xf numFmtId="0" fontId="22" fillId="0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right" vertical="center"/>
    </xf>
    <xf numFmtId="0" fontId="28" fillId="0" borderId="43" xfId="0" applyFont="1" applyFill="1" applyBorder="1" applyAlignment="1" applyProtection="1">
      <alignment horizontal="center" vertical="center"/>
    </xf>
    <xf numFmtId="2" fontId="25" fillId="0" borderId="0" xfId="0" applyNumberFormat="1" applyFont="1" applyFill="1" applyBorder="1" applyAlignment="1" applyProtection="1">
      <alignment horizontal="center" vertical="center"/>
    </xf>
    <xf numFmtId="0" fontId="22" fillId="0" borderId="7" xfId="0" applyFont="1" applyFill="1" applyBorder="1" applyAlignment="1" applyProtection="1">
      <alignment horizontal="left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center"/>
    </xf>
    <xf numFmtId="0" fontId="28" fillId="0" borderId="25" xfId="0" applyFont="1" applyFill="1" applyBorder="1" applyAlignment="1" applyProtection="1">
      <alignment horizontal="center" vertical="center"/>
    </xf>
    <xf numFmtId="0" fontId="29" fillId="0" borderId="8" xfId="0" applyFont="1" applyFill="1" applyBorder="1" applyAlignment="1" applyProtection="1">
      <alignment horizontal="left" vertical="top"/>
    </xf>
    <xf numFmtId="0" fontId="20" fillId="2" borderId="4" xfId="0" applyFont="1" applyFill="1" applyBorder="1" applyProtection="1"/>
    <xf numFmtId="0" fontId="22" fillId="0" borderId="4" xfId="0" applyFont="1" applyFill="1" applyBorder="1" applyAlignment="1" applyProtection="1">
      <alignment horizontal="center"/>
    </xf>
    <xf numFmtId="0" fontId="20" fillId="0" borderId="4" xfId="0" applyFont="1" applyFill="1" applyBorder="1" applyAlignment="1" applyProtection="1">
      <alignment horizontal="center"/>
    </xf>
    <xf numFmtId="0" fontId="20" fillId="0" borderId="4" xfId="0" applyFont="1" applyFill="1" applyBorder="1" applyAlignment="1" applyProtection="1">
      <alignment horizontal="center" vertical="center"/>
    </xf>
    <xf numFmtId="0" fontId="28" fillId="0" borderId="26" xfId="0" applyFont="1" applyFill="1" applyBorder="1" applyAlignment="1" applyProtection="1">
      <alignment horizontal="center" vertical="center"/>
    </xf>
    <xf numFmtId="0" fontId="21" fillId="2" borderId="1" xfId="5" applyFont="1" applyFill="1" applyBorder="1" applyAlignment="1" applyProtection="1">
      <alignment horizontal="left"/>
    </xf>
    <xf numFmtId="0" fontId="20" fillId="0" borderId="4" xfId="0" applyFont="1" applyBorder="1" applyProtection="1"/>
    <xf numFmtId="0" fontId="27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vertical="center"/>
    </xf>
    <xf numFmtId="0" fontId="27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left" vertical="center"/>
    </xf>
    <xf numFmtId="0" fontId="27" fillId="2" borderId="8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vertical="center"/>
    </xf>
    <xf numFmtId="0" fontId="27" fillId="2" borderId="8" xfId="0" applyFont="1" applyFill="1" applyBorder="1" applyAlignment="1" applyProtection="1">
      <alignment horizontal="left" vertical="center"/>
    </xf>
    <xf numFmtId="0" fontId="28" fillId="2" borderId="26" xfId="0" applyFont="1" applyFill="1" applyBorder="1" applyAlignment="1" applyProtection="1">
      <alignment horizontal="left" vertical="center"/>
    </xf>
    <xf numFmtId="0" fontId="30" fillId="2" borderId="0" xfId="0" applyFont="1" applyFill="1" applyProtection="1"/>
    <xf numFmtId="0" fontId="27" fillId="2" borderId="30" xfId="0" applyFont="1" applyFill="1" applyBorder="1" applyAlignment="1" applyProtection="1">
      <alignment horizontal="center" vertical="center"/>
    </xf>
    <xf numFmtId="0" fontId="27" fillId="2" borderId="31" xfId="0" applyFont="1" applyFill="1" applyBorder="1" applyAlignment="1" applyProtection="1">
      <alignment horizontal="left" vertical="center"/>
    </xf>
    <xf numFmtId="0" fontId="27" fillId="2" borderId="44" xfId="0" applyFont="1" applyFill="1" applyBorder="1" applyAlignment="1" applyProtection="1">
      <alignment horizontal="center" textRotation="90" wrapText="1"/>
    </xf>
    <xf numFmtId="0" fontId="27" fillId="2" borderId="31" xfId="0" applyFont="1" applyFill="1" applyBorder="1" applyAlignment="1" applyProtection="1">
      <alignment horizontal="center" textRotation="90" wrapText="1"/>
    </xf>
    <xf numFmtId="164" fontId="25" fillId="0" borderId="1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right" vertical="center"/>
    </xf>
    <xf numFmtId="0" fontId="20" fillId="0" borderId="4" xfId="0" applyFont="1" applyFill="1" applyBorder="1" applyAlignment="1" applyProtection="1">
      <alignment vertical="center"/>
    </xf>
    <xf numFmtId="0" fontId="20" fillId="2" borderId="1" xfId="0" applyFont="1" applyFill="1" applyBorder="1" applyAlignment="1" applyProtection="1">
      <alignment vertical="center"/>
    </xf>
    <xf numFmtId="2" fontId="27" fillId="4" borderId="35" xfId="0" applyNumberFormat="1" applyFont="1" applyFill="1" applyBorder="1" applyAlignment="1" applyProtection="1">
      <alignment horizontal="center" textRotation="90" wrapText="1"/>
    </xf>
    <xf numFmtId="14" fontId="0" fillId="0" borderId="9" xfId="0" applyNumberFormat="1" applyBorder="1"/>
    <xf numFmtId="0" fontId="0" fillId="0" borderId="11" xfId="0" applyBorder="1" applyAlignment="1">
      <alignment wrapText="1"/>
    </xf>
    <xf numFmtId="0" fontId="31" fillId="2" borderId="0" xfId="5" applyFont="1" applyFill="1" applyBorder="1" applyAlignment="1" applyProtection="1">
      <alignment horizontal="left"/>
    </xf>
    <xf numFmtId="0" fontId="22" fillId="2" borderId="3" xfId="0" applyFont="1" applyFill="1" applyBorder="1" applyAlignment="1" applyProtection="1">
      <alignment horizontal="center"/>
    </xf>
    <xf numFmtId="0" fontId="23" fillId="2" borderId="0" xfId="0" applyFont="1" applyFill="1" applyBorder="1" applyAlignment="1" applyProtection="1">
      <alignment horizontal="left"/>
    </xf>
    <xf numFmtId="0" fontId="25" fillId="2" borderId="5" xfId="0" applyFont="1" applyFill="1" applyBorder="1" applyAlignment="1" applyProtection="1">
      <alignment horizontal="center"/>
    </xf>
    <xf numFmtId="0" fontId="26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horizontal="left" vertical="center"/>
    </xf>
    <xf numFmtId="0" fontId="28" fillId="2" borderId="0" xfId="0" applyNumberFormat="1" applyFont="1" applyFill="1" applyAlignment="1" applyProtection="1"/>
    <xf numFmtId="0" fontId="28" fillId="0" borderId="0" xfId="0" applyNumberFormat="1" applyFont="1" applyFill="1" applyBorder="1" applyAlignment="1" applyProtection="1"/>
    <xf numFmtId="0" fontId="28" fillId="2" borderId="0" xfId="0" applyNumberFormat="1" applyFont="1" applyFill="1" applyProtection="1"/>
    <xf numFmtId="0" fontId="28" fillId="2" borderId="0" xfId="0" applyFont="1" applyFill="1" applyBorder="1" applyAlignment="1" applyProtection="1">
      <alignment vertical="center"/>
    </xf>
    <xf numFmtId="0" fontId="32" fillId="2" borderId="30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right" vertical="center"/>
    </xf>
    <xf numFmtId="0" fontId="32" fillId="2" borderId="45" xfId="0" applyFont="1" applyFill="1" applyBorder="1" applyAlignment="1" applyProtection="1">
      <alignment horizontal="center" vertical="center"/>
    </xf>
    <xf numFmtId="0" fontId="33" fillId="2" borderId="46" xfId="0" applyFont="1" applyFill="1" applyBorder="1" applyAlignment="1" applyProtection="1">
      <alignment horizontal="center" vertical="center"/>
    </xf>
    <xf numFmtId="0" fontId="30" fillId="2" borderId="27" xfId="0" applyFont="1" applyFill="1" applyBorder="1" applyAlignment="1" applyProtection="1">
      <alignment vertical="center"/>
    </xf>
    <xf numFmtId="0" fontId="30" fillId="2" borderId="24" xfId="0" applyFont="1" applyFill="1" applyBorder="1" applyAlignment="1" applyProtection="1">
      <alignment vertical="center"/>
    </xf>
    <xf numFmtId="0" fontId="20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right" vertical="center"/>
    </xf>
    <xf numFmtId="0" fontId="28" fillId="2" borderId="25" xfId="0" applyFont="1" applyFill="1" applyBorder="1" applyAlignment="1" applyProtection="1">
      <alignment horizontal="right" vertical="center"/>
    </xf>
    <xf numFmtId="49" fontId="28" fillId="2" borderId="25" xfId="0" applyNumberFormat="1" applyFont="1" applyFill="1" applyBorder="1" applyAlignment="1" applyProtection="1">
      <alignment horizontal="center" vertical="center"/>
    </xf>
    <xf numFmtId="0" fontId="30" fillId="2" borderId="47" xfId="0" applyFont="1" applyFill="1" applyBorder="1" applyAlignment="1" applyProtection="1">
      <alignment vertical="center"/>
    </xf>
    <xf numFmtId="0" fontId="30" fillId="2" borderId="48" xfId="0" applyFont="1" applyFill="1" applyBorder="1" applyAlignment="1" applyProtection="1">
      <alignment vertical="center"/>
    </xf>
    <xf numFmtId="0" fontId="20" fillId="2" borderId="48" xfId="0" applyFont="1" applyFill="1" applyBorder="1" applyAlignment="1" applyProtection="1">
      <alignment vertical="center"/>
    </xf>
    <xf numFmtId="0" fontId="28" fillId="2" borderId="28" xfId="0" applyFont="1" applyFill="1" applyBorder="1" applyAlignment="1" applyProtection="1">
      <alignment horizontal="left" vertical="center"/>
    </xf>
    <xf numFmtId="0" fontId="30" fillId="2" borderId="6" xfId="0" applyFont="1" applyFill="1" applyBorder="1" applyAlignment="1" applyProtection="1">
      <alignment vertical="center"/>
    </xf>
    <xf numFmtId="0" fontId="30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horizontal="left" vertical="center"/>
    </xf>
    <xf numFmtId="0" fontId="28" fillId="2" borderId="1" xfId="0" applyFont="1" applyFill="1" applyBorder="1" applyAlignment="1" applyProtection="1">
      <alignment horizontal="right" vertical="center"/>
    </xf>
    <xf numFmtId="49" fontId="28" fillId="2" borderId="1" xfId="0" applyNumberFormat="1" applyFont="1" applyFill="1" applyBorder="1" applyAlignment="1" applyProtection="1">
      <alignment horizontal="right" vertical="center"/>
    </xf>
    <xf numFmtId="0" fontId="30" fillId="2" borderId="49" xfId="0" applyFont="1" applyFill="1" applyBorder="1" applyAlignment="1" applyProtection="1">
      <alignment vertical="center"/>
    </xf>
    <xf numFmtId="0" fontId="20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horizontal="left" vertical="center"/>
    </xf>
    <xf numFmtId="0" fontId="28" fillId="2" borderId="50" xfId="0" applyFont="1" applyFill="1" applyBorder="1" applyAlignment="1" applyProtection="1">
      <alignment horizontal="right" vertical="center"/>
    </xf>
    <xf numFmtId="49" fontId="28" fillId="2" borderId="50" xfId="0" applyNumberFormat="1" applyFont="1" applyFill="1" applyBorder="1" applyAlignment="1" applyProtection="1">
      <alignment horizontal="center" vertical="center"/>
    </xf>
    <xf numFmtId="0" fontId="28" fillId="2" borderId="51" xfId="0" applyFont="1" applyFill="1" applyBorder="1" applyAlignment="1" applyProtection="1">
      <alignment horizontal="left" vertical="center"/>
    </xf>
    <xf numFmtId="0" fontId="30" fillId="2" borderId="29" xfId="0" applyFont="1" applyFill="1" applyBorder="1" applyAlignment="1" applyProtection="1">
      <alignment vertical="center"/>
    </xf>
    <xf numFmtId="0" fontId="20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horizontal="right" vertical="center"/>
    </xf>
    <xf numFmtId="0" fontId="28" fillId="2" borderId="7" xfId="0" applyFont="1" applyFill="1" applyBorder="1" applyAlignment="1" applyProtection="1">
      <alignment horizontal="left" vertical="center"/>
    </xf>
    <xf numFmtId="0" fontId="30" fillId="2" borderId="31" xfId="0" applyFont="1" applyFill="1" applyBorder="1" applyAlignment="1" applyProtection="1">
      <alignment vertical="center"/>
    </xf>
    <xf numFmtId="0" fontId="20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horizontal="right" vertical="center"/>
    </xf>
    <xf numFmtId="2" fontId="20" fillId="2" borderId="31" xfId="0" applyNumberFormat="1" applyFont="1" applyFill="1" applyBorder="1" applyAlignment="1" applyProtection="1">
      <alignment horizontal="right" vertical="center"/>
    </xf>
    <xf numFmtId="0" fontId="28" fillId="2" borderId="24" xfId="0" applyFont="1" applyFill="1" applyBorder="1" applyAlignment="1" applyProtection="1">
      <alignment vertical="center"/>
    </xf>
    <xf numFmtId="2" fontId="28" fillId="2" borderId="52" xfId="0" applyNumberFormat="1" applyFont="1" applyFill="1" applyBorder="1" applyAlignment="1" applyProtection="1">
      <alignment horizontal="right" vertical="center"/>
    </xf>
    <xf numFmtId="2" fontId="20" fillId="2" borderId="53" xfId="0" applyNumberFormat="1" applyFont="1" applyFill="1" applyBorder="1" applyAlignment="1" applyProtection="1">
      <alignment horizontal="right" vertical="center"/>
    </xf>
    <xf numFmtId="0" fontId="20" fillId="2" borderId="28" xfId="0" applyFont="1" applyFill="1" applyBorder="1" applyAlignment="1" applyProtection="1">
      <alignment vertical="center"/>
    </xf>
    <xf numFmtId="0" fontId="20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vertical="center"/>
    </xf>
    <xf numFmtId="49" fontId="28" fillId="2" borderId="25" xfId="0" applyNumberFormat="1" applyFont="1" applyFill="1" applyBorder="1" applyAlignment="1" applyProtection="1">
      <alignment horizontal="right" vertical="center"/>
    </xf>
    <xf numFmtId="2" fontId="20" fillId="5" borderId="54" xfId="0" applyNumberFormat="1" applyFont="1" applyFill="1" applyBorder="1" applyAlignment="1" applyProtection="1">
      <alignment horizontal="right" vertical="center"/>
      <protection locked="0"/>
    </xf>
    <xf numFmtId="0" fontId="30" fillId="2" borderId="28" xfId="0" applyFont="1" applyFill="1" applyBorder="1" applyAlignment="1" applyProtection="1">
      <alignment horizontal="left" vertical="center"/>
    </xf>
    <xf numFmtId="0" fontId="30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center" vertical="center"/>
    </xf>
    <xf numFmtId="2" fontId="20" fillId="2" borderId="25" xfId="0" applyNumberFormat="1" applyFont="1" applyFill="1" applyBorder="1" applyAlignment="1" applyProtection="1">
      <alignment vertical="center"/>
      <protection locked="0"/>
    </xf>
    <xf numFmtId="0" fontId="20" fillId="2" borderId="29" xfId="0" applyFont="1" applyFill="1" applyBorder="1" applyAlignment="1" applyProtection="1">
      <alignment horizontal="left" vertical="center"/>
    </xf>
    <xf numFmtId="2" fontId="20" fillId="2" borderId="26" xfId="0" applyNumberFormat="1" applyFont="1" applyFill="1" applyBorder="1" applyAlignment="1" applyProtection="1">
      <alignment vertical="center"/>
      <protection locked="0"/>
    </xf>
    <xf numFmtId="0" fontId="28" fillId="2" borderId="47" xfId="0" applyFont="1" applyFill="1" applyBorder="1" applyAlignment="1" applyProtection="1">
      <alignment horizontal="left" vertical="center"/>
    </xf>
    <xf numFmtId="0" fontId="28" fillId="0" borderId="48" xfId="0" applyNumberFormat="1" applyFont="1" applyFill="1" applyBorder="1" applyAlignment="1" applyProtection="1">
      <alignment horizontal="center" vertical="center"/>
      <protection locked="0"/>
    </xf>
    <xf numFmtId="0" fontId="20" fillId="2" borderId="30" xfId="0" applyFont="1" applyFill="1" applyBorder="1" applyAlignment="1" applyProtection="1">
      <alignment vertical="center"/>
    </xf>
    <xf numFmtId="0" fontId="20" fillId="2" borderId="31" xfId="0" applyFont="1" applyFill="1" applyBorder="1" applyAlignment="1" applyProtection="1">
      <alignment horizontal="right" vertical="center"/>
    </xf>
    <xf numFmtId="2" fontId="28" fillId="0" borderId="31" xfId="0" applyNumberFormat="1" applyFont="1" applyFill="1" applyBorder="1" applyAlignment="1" applyProtection="1">
      <alignment horizontal="right" vertical="center"/>
    </xf>
    <xf numFmtId="0" fontId="20" fillId="0" borderId="51" xfId="0" applyFont="1" applyBorder="1" applyProtection="1"/>
    <xf numFmtId="0" fontId="28" fillId="2" borderId="43" xfId="0" applyNumberFormat="1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left" vertical="center"/>
    </xf>
    <xf numFmtId="0" fontId="34" fillId="5" borderId="25" xfId="0" applyFont="1" applyFill="1" applyBorder="1" applyAlignment="1" applyProtection="1">
      <alignment horizontal="center" vertical="center"/>
      <protection locked="0"/>
    </xf>
    <xf numFmtId="0" fontId="30" fillId="2" borderId="55" xfId="0" applyFont="1" applyFill="1" applyBorder="1" applyAlignment="1" applyProtection="1">
      <alignment vertical="center"/>
    </xf>
    <xf numFmtId="0" fontId="30" fillId="2" borderId="56" xfId="0" applyFont="1" applyFill="1" applyBorder="1" applyAlignment="1" applyProtection="1">
      <alignment vertical="center"/>
    </xf>
    <xf numFmtId="0" fontId="20" fillId="2" borderId="56" xfId="0" applyFont="1" applyFill="1" applyBorder="1" applyAlignment="1" applyProtection="1">
      <alignment vertical="center"/>
    </xf>
    <xf numFmtId="0" fontId="28" fillId="2" borderId="56" xfId="0" applyFont="1" applyFill="1" applyBorder="1" applyAlignment="1" applyProtection="1">
      <alignment vertical="center"/>
    </xf>
    <xf numFmtId="49" fontId="28" fillId="2" borderId="56" xfId="0" applyNumberFormat="1" applyFont="1" applyFill="1" applyBorder="1" applyAlignment="1" applyProtection="1">
      <alignment horizontal="right" vertical="center"/>
    </xf>
    <xf numFmtId="0" fontId="30" fillId="2" borderId="8" xfId="0" applyFont="1" applyFill="1" applyBorder="1" applyAlignment="1" applyProtection="1">
      <alignment vertical="center"/>
    </xf>
    <xf numFmtId="0" fontId="30" fillId="2" borderId="4" xfId="0" applyFont="1" applyFill="1" applyBorder="1" applyAlignment="1" applyProtection="1">
      <alignment vertical="center"/>
    </xf>
    <xf numFmtId="0" fontId="20" fillId="2" borderId="4" xfId="0" applyFont="1" applyFill="1" applyBorder="1" applyAlignment="1" applyProtection="1">
      <alignment vertical="center"/>
    </xf>
    <xf numFmtId="0" fontId="28" fillId="2" borderId="4" xfId="0" applyFont="1" applyFill="1" applyBorder="1" applyAlignment="1" applyProtection="1">
      <alignment horizontal="right" vertical="center"/>
    </xf>
    <xf numFmtId="0" fontId="3" fillId="2" borderId="29" xfId="0" applyFont="1" applyFill="1" applyBorder="1" applyAlignment="1" applyProtection="1">
      <alignment horizontal="left" vertical="center"/>
    </xf>
    <xf numFmtId="0" fontId="30" fillId="2" borderId="51" xfId="0" applyFont="1" applyFill="1" applyBorder="1" applyAlignment="1" applyProtection="1">
      <alignment vertical="center"/>
    </xf>
    <xf numFmtId="0" fontId="28" fillId="2" borderId="43" xfId="0" applyFont="1" applyFill="1" applyBorder="1" applyAlignment="1" applyProtection="1">
      <alignment horizontal="right" vertical="center"/>
    </xf>
    <xf numFmtId="49" fontId="28" fillId="2" borderId="43" xfId="0" applyNumberFormat="1" applyFont="1" applyFill="1" applyBorder="1" applyAlignment="1" applyProtection="1">
      <alignment horizontal="right" vertical="center"/>
    </xf>
    <xf numFmtId="0" fontId="30" fillId="2" borderId="28" xfId="0" applyFont="1" applyFill="1" applyBorder="1" applyAlignment="1" applyProtection="1">
      <alignment vertical="center"/>
    </xf>
    <xf numFmtId="0" fontId="30" fillId="2" borderId="57" xfId="0" applyFont="1" applyFill="1" applyBorder="1" applyAlignment="1" applyProtection="1">
      <alignment vertical="center"/>
    </xf>
    <xf numFmtId="0" fontId="20" fillId="2" borderId="58" xfId="0" applyFont="1" applyFill="1" applyBorder="1" applyAlignment="1" applyProtection="1">
      <alignment vertical="center"/>
    </xf>
    <xf numFmtId="0" fontId="28" fillId="2" borderId="58" xfId="0" applyFont="1" applyFill="1" applyBorder="1" applyAlignment="1" applyProtection="1">
      <alignment horizontal="right" vertical="center"/>
    </xf>
    <xf numFmtId="49" fontId="28" fillId="2" borderId="58" xfId="0" applyNumberFormat="1" applyFont="1" applyFill="1" applyBorder="1" applyAlignment="1" applyProtection="1">
      <alignment horizontal="right" vertical="center"/>
    </xf>
    <xf numFmtId="2" fontId="20" fillId="5" borderId="59" xfId="0" applyNumberFormat="1" applyFont="1" applyFill="1" applyBorder="1" applyAlignment="1" applyProtection="1">
      <alignment horizontal="right" vertical="center"/>
      <protection locked="0"/>
    </xf>
    <xf numFmtId="0" fontId="34" fillId="2" borderId="30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horizontal="right" vertical="center"/>
    </xf>
    <xf numFmtId="49" fontId="34" fillId="2" borderId="31" xfId="0" applyNumberFormat="1" applyFont="1" applyFill="1" applyBorder="1" applyAlignment="1" applyProtection="1">
      <alignment horizontal="center" vertical="center"/>
      <protection locked="0"/>
    </xf>
    <xf numFmtId="0" fontId="20" fillId="2" borderId="27" xfId="0" applyFont="1" applyFill="1" applyBorder="1" applyAlignment="1" applyProtection="1">
      <alignment vertical="center"/>
    </xf>
    <xf numFmtId="0" fontId="20" fillId="2" borderId="24" xfId="0" applyFont="1" applyFill="1" applyBorder="1" applyAlignment="1" applyProtection="1">
      <alignment horizontal="right" vertical="center"/>
    </xf>
    <xf numFmtId="2" fontId="28" fillId="2" borderId="24" xfId="0" applyNumberFormat="1" applyFont="1" applyFill="1" applyBorder="1" applyAlignment="1" applyProtection="1">
      <alignment horizontal="right" vertical="center"/>
    </xf>
    <xf numFmtId="2" fontId="20" fillId="2" borderId="52" xfId="0" applyNumberFormat="1" applyFont="1" applyFill="1" applyBorder="1" applyAlignment="1" applyProtection="1">
      <alignment horizontal="right" vertical="center"/>
    </xf>
    <xf numFmtId="3" fontId="20" fillId="5" borderId="54" xfId="0" applyNumberFormat="1" applyFont="1" applyFill="1" applyBorder="1" applyAlignment="1" applyProtection="1">
      <alignment horizontal="right" vertical="center"/>
      <protection locked="0"/>
    </xf>
    <xf numFmtId="0" fontId="28" fillId="2" borderId="8" xfId="0" applyFont="1" applyFill="1" applyBorder="1" applyAlignment="1" applyProtection="1">
      <alignment vertical="center"/>
    </xf>
    <xf numFmtId="0" fontId="30" fillId="2" borderId="29" xfId="0" applyFont="1" applyFill="1" applyBorder="1" applyAlignment="1" applyProtection="1">
      <alignment horizontal="left" vertical="center"/>
    </xf>
    <xf numFmtId="0" fontId="30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horizontal="center" vertical="center"/>
    </xf>
    <xf numFmtId="49" fontId="28" fillId="2" borderId="26" xfId="0" applyNumberFormat="1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 applyProtection="1">
      <alignment vertical="center"/>
    </xf>
    <xf numFmtId="0" fontId="27" fillId="2" borderId="6" xfId="0" applyFont="1" applyFill="1" applyBorder="1" applyAlignment="1" applyProtection="1">
      <alignment vertical="center"/>
      <protection locked="0"/>
    </xf>
    <xf numFmtId="0" fontId="20" fillId="2" borderId="7" xfId="0" applyFont="1" applyFill="1" applyBorder="1" applyProtection="1">
      <protection locked="0"/>
    </xf>
    <xf numFmtId="0" fontId="20" fillId="2" borderId="8" xfId="0" applyFont="1" applyFill="1" applyBorder="1" applyProtection="1">
      <protection locked="0"/>
    </xf>
    <xf numFmtId="0" fontId="0" fillId="0" borderId="23" xfId="0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164" fontId="28" fillId="0" borderId="60" xfId="0" applyNumberFormat="1" applyFont="1" applyFill="1" applyBorder="1" applyAlignment="1" applyProtection="1">
      <alignment horizontal="center" vertical="center" wrapText="1"/>
    </xf>
    <xf numFmtId="166" fontId="28" fillId="0" borderId="61" xfId="0" applyNumberFormat="1" applyFont="1" applyFill="1" applyBorder="1" applyAlignment="1" applyProtection="1">
      <alignment horizontal="center" vertical="center"/>
    </xf>
    <xf numFmtId="0" fontId="28" fillId="0" borderId="62" xfId="0" applyNumberFormat="1" applyFont="1" applyFill="1" applyBorder="1" applyAlignment="1" applyProtection="1">
      <alignment horizontal="center" vertical="center"/>
    </xf>
    <xf numFmtId="0" fontId="0" fillId="0" borderId="0" xfId="0"/>
    <xf numFmtId="2" fontId="27" fillId="2" borderId="63" xfId="0" applyNumberFormat="1" applyFont="1" applyFill="1" applyBorder="1" applyAlignment="1" applyProtection="1">
      <alignment horizontal="center" textRotation="90" wrapText="1"/>
    </xf>
    <xf numFmtId="0" fontId="27" fillId="2" borderId="63" xfId="0" applyFont="1" applyFill="1" applyBorder="1" applyAlignment="1" applyProtection="1">
      <alignment horizontal="center" textRotation="90" wrapText="1"/>
    </xf>
    <xf numFmtId="0" fontId="5" fillId="2" borderId="0" xfId="0" applyFont="1" applyFill="1" applyAlignment="1" applyProtection="1">
      <alignment vertical="center"/>
      <protection locked="0"/>
    </xf>
    <xf numFmtId="0" fontId="6" fillId="2" borderId="31" xfId="0" applyFont="1" applyFill="1" applyBorder="1" applyAlignment="1" applyProtection="1">
      <alignment vertical="center"/>
    </xf>
    <xf numFmtId="0" fontId="6" fillId="2" borderId="32" xfId="0" applyFont="1" applyFill="1" applyBorder="1" applyAlignment="1" applyProtection="1">
      <alignment vertical="center"/>
    </xf>
    <xf numFmtId="0" fontId="6" fillId="2" borderId="64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textRotation="90" wrapText="1"/>
    </xf>
    <xf numFmtId="0" fontId="6" fillId="2" borderId="30" xfId="0" applyFont="1" applyFill="1" applyBorder="1" applyAlignment="1" applyProtection="1">
      <alignment vertical="center"/>
    </xf>
    <xf numFmtId="0" fontId="6" fillId="0" borderId="64" xfId="0" applyFont="1" applyFill="1" applyBorder="1" applyAlignment="1" applyProtection="1">
      <alignment vertical="center"/>
    </xf>
    <xf numFmtId="0" fontId="35" fillId="0" borderId="17" xfId="0" applyFont="1" applyBorder="1" applyAlignment="1">
      <alignment vertical="center"/>
    </xf>
    <xf numFmtId="0" fontId="36" fillId="0" borderId="18" xfId="0" applyFont="1" applyBorder="1" applyAlignment="1">
      <alignment vertical="center"/>
    </xf>
    <xf numFmtId="0" fontId="36" fillId="0" borderId="16" xfId="0" applyFont="1" applyBorder="1"/>
    <xf numFmtId="0" fontId="36" fillId="0" borderId="0" xfId="0" applyFont="1" applyBorder="1"/>
    <xf numFmtId="168" fontId="36" fillId="0" borderId="17" xfId="9" applyNumberFormat="1" applyFont="1" applyFill="1" applyBorder="1"/>
    <xf numFmtId="168" fontId="36" fillId="0" borderId="18" xfId="9" applyNumberFormat="1" applyFont="1" applyFill="1" applyBorder="1"/>
    <xf numFmtId="168" fontId="36" fillId="0" borderId="14" xfId="9" applyNumberFormat="1" applyFont="1" applyFill="1" applyBorder="1"/>
    <xf numFmtId="168" fontId="36" fillId="0" borderId="15" xfId="9" applyNumberFormat="1" applyFont="1" applyFill="1" applyBorder="1"/>
    <xf numFmtId="168" fontId="36" fillId="0" borderId="9" xfId="9" applyNumberFormat="1" applyFont="1" applyFill="1" applyBorder="1"/>
    <xf numFmtId="168" fontId="36" fillId="0" borderId="11" xfId="9" applyNumberFormat="1" applyFont="1" applyFill="1" applyBorder="1"/>
    <xf numFmtId="0" fontId="20" fillId="0" borderId="0" xfId="0" applyFont="1" applyAlignment="1" applyProtection="1">
      <alignment wrapText="1"/>
    </xf>
    <xf numFmtId="0" fontId="20" fillId="2" borderId="0" xfId="0" applyFont="1" applyFill="1" applyAlignment="1" applyProtection="1">
      <alignment wrapText="1"/>
    </xf>
    <xf numFmtId="0" fontId="20" fillId="0" borderId="0" xfId="0" applyFont="1" applyFill="1" applyBorder="1" applyAlignment="1" applyProtection="1">
      <alignment wrapText="1"/>
    </xf>
    <xf numFmtId="0" fontId="37" fillId="2" borderId="43" xfId="0" applyFont="1" applyFill="1" applyBorder="1" applyAlignment="1" applyProtection="1">
      <alignment vertical="center"/>
    </xf>
    <xf numFmtId="0" fontId="20" fillId="0" borderId="0" xfId="0" applyFont="1" applyAlignment="1" applyProtection="1">
      <alignment horizontal="left" vertical="top" wrapText="1"/>
    </xf>
    <xf numFmtId="0" fontId="38" fillId="2" borderId="43" xfId="0" applyFont="1" applyFill="1" applyBorder="1" applyAlignment="1" applyProtection="1">
      <alignment vertical="center"/>
    </xf>
    <xf numFmtId="0" fontId="39" fillId="0" borderId="0" xfId="0" applyFont="1" applyProtection="1"/>
    <xf numFmtId="0" fontId="39" fillId="0" borderId="4" xfId="0" applyFont="1" applyBorder="1" applyProtection="1"/>
    <xf numFmtId="0" fontId="5" fillId="0" borderId="31" xfId="0" applyFont="1" applyBorder="1"/>
    <xf numFmtId="0" fontId="27" fillId="2" borderId="30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horizontal="center" textRotation="90" wrapText="1"/>
    </xf>
    <xf numFmtId="0" fontId="20" fillId="0" borderId="65" xfId="0" applyFont="1" applyBorder="1"/>
    <xf numFmtId="0" fontId="27" fillId="2" borderId="0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textRotation="90" wrapText="1"/>
    </xf>
    <xf numFmtId="0" fontId="27" fillId="2" borderId="31" xfId="0" applyFont="1" applyFill="1" applyBorder="1" applyAlignment="1" applyProtection="1">
      <alignment vertical="center" wrapText="1"/>
    </xf>
    <xf numFmtId="0" fontId="27" fillId="2" borderId="32" xfId="0" applyFont="1" applyFill="1" applyBorder="1" applyAlignment="1" applyProtection="1">
      <alignment vertical="center" wrapText="1"/>
    </xf>
    <xf numFmtId="0" fontId="20" fillId="0" borderId="55" xfId="0" applyFont="1" applyBorder="1"/>
    <xf numFmtId="0" fontId="20" fillId="0" borderId="66" xfId="0" applyFont="1" applyBorder="1"/>
    <xf numFmtId="0" fontId="20" fillId="0" borderId="67" xfId="0" applyFont="1" applyBorder="1"/>
    <xf numFmtId="0" fontId="20" fillId="0" borderId="68" xfId="0" applyFont="1" applyBorder="1"/>
    <xf numFmtId="0" fontId="20" fillId="0" borderId="69" xfId="0" applyFont="1" applyBorder="1"/>
    <xf numFmtId="0" fontId="27" fillId="0" borderId="36" xfId="0" applyFont="1" applyFill="1" applyBorder="1" applyAlignment="1" applyProtection="1">
      <alignment horizontal="center" textRotation="90" wrapText="1"/>
    </xf>
    <xf numFmtId="0" fontId="27" fillId="0" borderId="33" xfId="0" applyFont="1" applyFill="1" applyBorder="1" applyAlignment="1" applyProtection="1">
      <alignment horizontal="center" textRotation="90" wrapText="1"/>
    </xf>
    <xf numFmtId="0" fontId="27" fillId="0" borderId="63" xfId="0" applyFont="1" applyFill="1" applyBorder="1" applyAlignment="1" applyProtection="1">
      <alignment horizontal="center" textRotation="90" wrapText="1"/>
    </xf>
    <xf numFmtId="0" fontId="20" fillId="0" borderId="0" xfId="0" applyFont="1"/>
    <xf numFmtId="0" fontId="20" fillId="2" borderId="6" xfId="0" applyFont="1" applyFill="1" applyBorder="1"/>
    <xf numFmtId="0" fontId="20" fillId="2" borderId="1" xfId="0" applyFont="1" applyFill="1" applyBorder="1"/>
    <xf numFmtId="0" fontId="20" fillId="2" borderId="2" xfId="0" applyFont="1" applyFill="1" applyBorder="1"/>
    <xf numFmtId="0" fontId="20" fillId="2" borderId="4" xfId="0" applyFont="1" applyFill="1" applyBorder="1"/>
    <xf numFmtId="0" fontId="20" fillId="2" borderId="5" xfId="0" applyFont="1" applyFill="1" applyBorder="1"/>
    <xf numFmtId="0" fontId="34" fillId="0" borderId="8" xfId="0" applyFont="1" applyFill="1" applyBorder="1" applyAlignment="1" applyProtection="1">
      <alignment horizontal="left" vertical="top"/>
    </xf>
    <xf numFmtId="14" fontId="28" fillId="0" borderId="0" xfId="0" applyNumberFormat="1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>
      <alignment horizontal="left" vertical="center"/>
    </xf>
    <xf numFmtId="0" fontId="28" fillId="2" borderId="0" xfId="0" applyFont="1" applyFill="1" applyBorder="1" applyAlignment="1" applyProtection="1">
      <alignment horizontal="left" vertical="center"/>
    </xf>
    <xf numFmtId="2" fontId="27" fillId="2" borderId="32" xfId="0" applyNumberFormat="1" applyFont="1" applyFill="1" applyBorder="1" applyAlignment="1" applyProtection="1">
      <alignment vertical="center"/>
    </xf>
    <xf numFmtId="0" fontId="28" fillId="2" borderId="30" xfId="0" applyFont="1" applyFill="1" applyBorder="1" applyAlignment="1" applyProtection="1">
      <alignment vertical="center"/>
    </xf>
    <xf numFmtId="0" fontId="28" fillId="2" borderId="32" xfId="0" applyFont="1" applyFill="1" applyBorder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20" fillId="2" borderId="32" xfId="0" applyFont="1" applyFill="1" applyBorder="1" applyAlignment="1" applyProtection="1">
      <alignment vertical="center"/>
    </xf>
    <xf numFmtId="2" fontId="27" fillId="2" borderId="35" xfId="0" applyNumberFormat="1" applyFont="1" applyFill="1" applyBorder="1" applyAlignment="1" applyProtection="1">
      <alignment horizontal="center" textRotation="90" wrapText="1"/>
    </xf>
    <xf numFmtId="0" fontId="27" fillId="2" borderId="70" xfId="0" applyFont="1" applyFill="1" applyBorder="1" applyAlignment="1" applyProtection="1">
      <alignment horizontal="center" textRotation="90" wrapText="1"/>
    </xf>
    <xf numFmtId="0" fontId="27" fillId="2" borderId="71" xfId="0" applyFont="1" applyFill="1" applyBorder="1" applyAlignment="1" applyProtection="1">
      <alignment horizontal="center" textRotation="90" wrapText="1"/>
    </xf>
    <xf numFmtId="0" fontId="27" fillId="2" borderId="72" xfId="0" applyFont="1" applyFill="1" applyBorder="1" applyAlignment="1" applyProtection="1">
      <alignment horizontal="center" textRotation="90" wrapText="1"/>
    </xf>
    <xf numFmtId="0" fontId="27" fillId="2" borderId="46" xfId="0" applyFont="1" applyFill="1" applyBorder="1" applyAlignment="1" applyProtection="1">
      <alignment horizontal="center" textRotation="90" wrapText="1"/>
    </xf>
    <xf numFmtId="0" fontId="27" fillId="2" borderId="5" xfId="0" applyFont="1" applyFill="1" applyBorder="1" applyAlignment="1" applyProtection="1">
      <alignment horizontal="center" textRotation="90" wrapText="1"/>
    </xf>
    <xf numFmtId="2" fontId="25" fillId="3" borderId="73" xfId="0" applyNumberFormat="1" applyFont="1" applyFill="1" applyBorder="1" applyAlignment="1" applyProtection="1">
      <alignment horizontal="center" vertical="center"/>
    </xf>
    <xf numFmtId="2" fontId="25" fillId="3" borderId="74" xfId="0" applyNumberFormat="1" applyFont="1" applyFill="1" applyBorder="1" applyAlignment="1" applyProtection="1">
      <alignment horizontal="center" vertical="center"/>
    </xf>
    <xf numFmtId="166" fontId="28" fillId="0" borderId="24" xfId="0" applyNumberFormat="1" applyFont="1" applyFill="1" applyBorder="1" applyAlignment="1" applyProtection="1">
      <alignment horizontal="center" vertical="center"/>
    </xf>
    <xf numFmtId="164" fontId="28" fillId="0" borderId="24" xfId="0" applyNumberFormat="1" applyFont="1" applyFill="1" applyBorder="1" applyAlignment="1" applyProtection="1">
      <alignment horizontal="center" vertical="center"/>
    </xf>
    <xf numFmtId="0" fontId="28" fillId="0" borderId="24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4" xfId="0" applyFont="1" applyFill="1" applyBorder="1" applyAlignment="1" applyProtection="1">
      <alignment horizontal="left" vertical="center"/>
    </xf>
    <xf numFmtId="0" fontId="39" fillId="0" borderId="0" xfId="0" applyFont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26" fillId="2" borderId="0" xfId="0" applyFont="1" applyFill="1" applyBorder="1" applyAlignment="1" applyProtection="1">
      <alignment horizontal="center"/>
    </xf>
    <xf numFmtId="0" fontId="20" fillId="2" borderId="0" xfId="0" applyFont="1" applyFill="1" applyAlignment="1" applyProtection="1">
      <alignment horizontal="center"/>
    </xf>
    <xf numFmtId="0" fontId="27" fillId="2" borderId="0" xfId="0" applyFont="1" applyFill="1" applyBorder="1" applyAlignment="1" applyProtection="1">
      <alignment vertical="center"/>
    </xf>
    <xf numFmtId="0" fontId="27" fillId="2" borderId="64" xfId="0" applyFont="1" applyFill="1" applyBorder="1" applyAlignment="1" applyProtection="1">
      <alignment horizontal="center" textRotation="90" wrapText="1"/>
    </xf>
    <xf numFmtId="0" fontId="20" fillId="2" borderId="0" xfId="0" applyFont="1" applyFill="1" applyAlignment="1" applyProtection="1">
      <alignment horizontal="center"/>
      <protection locked="0"/>
    </xf>
    <xf numFmtId="49" fontId="20" fillId="2" borderId="0" xfId="0" applyNumberFormat="1" applyFont="1" applyFill="1" applyAlignment="1" applyProtection="1">
      <alignment vertical="center"/>
      <protection locked="0"/>
    </xf>
    <xf numFmtId="2" fontId="25" fillId="3" borderId="75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Alignment="1" applyProtection="1">
      <alignment horizontal="center" vertical="center"/>
      <protection locked="0"/>
    </xf>
    <xf numFmtId="0" fontId="9" fillId="0" borderId="23" xfId="9" applyFont="1" applyFill="1" applyBorder="1"/>
    <xf numFmtId="0" fontId="9" fillId="0" borderId="23" xfId="14" applyFont="1" applyFill="1" applyBorder="1" applyAlignment="1">
      <alignment horizontal="left" vertical="top"/>
    </xf>
    <xf numFmtId="0" fontId="25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horizontal="left" vertical="center"/>
    </xf>
    <xf numFmtId="0" fontId="27" fillId="2" borderId="25" xfId="0" applyFont="1" applyFill="1" applyBorder="1" applyAlignment="1" applyProtection="1">
      <alignment horizontal="left" vertical="center"/>
    </xf>
    <xf numFmtId="2" fontId="20" fillId="6" borderId="53" xfId="0" applyNumberFormat="1" applyFont="1" applyFill="1" applyBorder="1" applyAlignment="1" applyProtection="1">
      <alignment horizontal="right" vertical="center"/>
    </xf>
    <xf numFmtId="2" fontId="20" fillId="6" borderId="76" xfId="0" applyNumberFormat="1" applyFont="1" applyFill="1" applyBorder="1" applyAlignment="1" applyProtection="1">
      <alignment horizontal="right" vertical="center"/>
    </xf>
    <xf numFmtId="2" fontId="20" fillId="6" borderId="77" xfId="0" applyNumberFormat="1" applyFont="1" applyFill="1" applyBorder="1" applyAlignment="1" applyProtection="1">
      <alignment horizontal="right" vertical="center"/>
    </xf>
    <xf numFmtId="2" fontId="20" fillId="6" borderId="78" xfId="0" applyNumberFormat="1" applyFont="1" applyFill="1" applyBorder="1" applyAlignment="1" applyProtection="1">
      <alignment horizontal="right" vertical="center"/>
    </xf>
    <xf numFmtId="2" fontId="20" fillId="6" borderId="79" xfId="0" applyNumberFormat="1" applyFont="1" applyFill="1" applyBorder="1" applyAlignment="1" applyProtection="1">
      <alignment horizontal="right" vertical="center"/>
    </xf>
    <xf numFmtId="2" fontId="20" fillId="6" borderId="54" xfId="0" applyNumberFormat="1" applyFont="1" applyFill="1" applyBorder="1" applyAlignment="1" applyProtection="1">
      <alignment horizontal="right" vertical="center"/>
    </xf>
    <xf numFmtId="2" fontId="30" fillId="6" borderId="46" xfId="0" applyNumberFormat="1" applyFont="1" applyFill="1" applyBorder="1" applyAlignment="1" applyProtection="1">
      <alignment horizontal="right" vertical="center"/>
    </xf>
    <xf numFmtId="2" fontId="30" fillId="6" borderId="80" xfId="0" applyNumberFormat="1" applyFont="1" applyFill="1" applyBorder="1" applyAlignment="1" applyProtection="1">
      <alignment horizontal="right" vertical="center"/>
    </xf>
    <xf numFmtId="2" fontId="20" fillId="6" borderId="81" xfId="0" applyNumberFormat="1" applyFont="1" applyFill="1" applyBorder="1" applyAlignment="1" applyProtection="1">
      <alignment horizontal="right" vertical="center"/>
    </xf>
    <xf numFmtId="2" fontId="20" fillId="6" borderId="80" xfId="0" applyNumberFormat="1" applyFont="1" applyFill="1" applyBorder="1" applyAlignment="1" applyProtection="1">
      <alignment horizontal="right" vertical="center"/>
    </xf>
    <xf numFmtId="2" fontId="34" fillId="6" borderId="46" xfId="0" applyNumberFormat="1" applyFont="1" applyFill="1" applyBorder="1" applyAlignment="1" applyProtection="1">
      <alignment horizontal="right" vertical="center"/>
    </xf>
    <xf numFmtId="3" fontId="20" fillId="6" borderId="79" xfId="0" applyNumberFormat="1" applyFont="1" applyFill="1" applyBorder="1" applyAlignment="1" applyProtection="1">
      <alignment horizontal="right" vertical="center"/>
    </xf>
    <xf numFmtId="2" fontId="34" fillId="5" borderId="82" xfId="0" applyNumberFormat="1" applyFont="1" applyFill="1" applyBorder="1" applyAlignment="1" applyProtection="1">
      <alignment horizontal="center" vertical="center"/>
      <protection locked="0"/>
    </xf>
    <xf numFmtId="2" fontId="34" fillId="5" borderId="83" xfId="0" applyNumberFormat="1" applyFont="1" applyFill="1" applyBorder="1" applyAlignment="1" applyProtection="1">
      <alignment horizontal="center" vertical="center"/>
      <protection locked="0"/>
    </xf>
    <xf numFmtId="2" fontId="20" fillId="6" borderId="52" xfId="0" applyNumberFormat="1" applyFont="1" applyFill="1" applyBorder="1" applyAlignment="1" applyProtection="1">
      <alignment horizontal="right" vertical="center"/>
    </xf>
    <xf numFmtId="2" fontId="20" fillId="6" borderId="84" xfId="0" applyNumberFormat="1" applyFont="1" applyFill="1" applyBorder="1" applyAlignment="1" applyProtection="1">
      <alignment horizontal="right" vertical="center"/>
    </xf>
    <xf numFmtId="2" fontId="20" fillId="6" borderId="85" xfId="0" applyNumberFormat="1" applyFont="1" applyFill="1" applyBorder="1" applyAlignment="1" applyProtection="1">
      <alignment horizontal="right" vertical="center"/>
    </xf>
    <xf numFmtId="2" fontId="20" fillId="6" borderId="86" xfId="0" applyNumberFormat="1" applyFont="1" applyFill="1" applyBorder="1" applyAlignment="1" applyProtection="1">
      <alignment horizontal="right" vertical="center"/>
    </xf>
    <xf numFmtId="2" fontId="20" fillId="6" borderId="87" xfId="0" applyNumberFormat="1" applyFont="1" applyFill="1" applyBorder="1" applyAlignment="1" applyProtection="1">
      <alignment horizontal="right" vertical="center"/>
    </xf>
    <xf numFmtId="2" fontId="20" fillId="6" borderId="88" xfId="0" applyNumberFormat="1" applyFont="1" applyFill="1" applyBorder="1" applyAlignment="1" applyProtection="1">
      <alignment horizontal="right" vertical="center"/>
    </xf>
    <xf numFmtId="2" fontId="30" fillId="6" borderId="45" xfId="0" applyNumberFormat="1" applyFont="1" applyFill="1" applyBorder="1" applyAlignment="1" applyProtection="1">
      <alignment horizontal="right" vertical="center"/>
    </xf>
    <xf numFmtId="2" fontId="30" fillId="6" borderId="89" xfId="0" applyNumberFormat="1" applyFont="1" applyFill="1" applyBorder="1" applyAlignment="1" applyProtection="1">
      <alignment horizontal="right" vertical="center"/>
    </xf>
    <xf numFmtId="2" fontId="20" fillId="6" borderId="90" xfId="0" applyNumberFormat="1" applyFont="1" applyFill="1" applyBorder="1" applyAlignment="1" applyProtection="1">
      <alignment horizontal="right" vertical="center"/>
    </xf>
    <xf numFmtId="2" fontId="20" fillId="6" borderId="91" xfId="0" applyNumberFormat="1" applyFont="1" applyFill="1" applyBorder="1" applyAlignment="1" applyProtection="1">
      <alignment horizontal="right" vertical="center"/>
    </xf>
    <xf numFmtId="3" fontId="20" fillId="6" borderId="87" xfId="0" applyNumberFormat="1" applyFont="1" applyFill="1" applyBorder="1" applyAlignment="1" applyProtection="1">
      <alignment horizontal="right" vertical="center"/>
    </xf>
    <xf numFmtId="3" fontId="20" fillId="5" borderId="88" xfId="0" applyNumberFormat="1" applyFont="1" applyFill="1" applyBorder="1" applyAlignment="1" applyProtection="1">
      <alignment horizontal="right" vertical="center"/>
      <protection locked="0"/>
    </xf>
    <xf numFmtId="2" fontId="20" fillId="5" borderId="88" xfId="0" applyNumberFormat="1" applyFont="1" applyFill="1" applyBorder="1" applyAlignment="1" applyProtection="1">
      <alignment horizontal="right" vertical="center"/>
      <protection locked="0"/>
    </xf>
    <xf numFmtId="2" fontId="20" fillId="5" borderId="92" xfId="0" applyNumberFormat="1" applyFont="1" applyFill="1" applyBorder="1" applyAlignment="1" applyProtection="1">
      <alignment horizontal="right" vertical="center"/>
      <protection locked="0"/>
    </xf>
    <xf numFmtId="2" fontId="20" fillId="5" borderId="93" xfId="0" applyNumberFormat="1" applyFont="1" applyFill="1" applyBorder="1" applyAlignment="1" applyProtection="1">
      <alignment horizontal="right" vertical="center"/>
      <protection locked="0"/>
    </xf>
    <xf numFmtId="2" fontId="20" fillId="5" borderId="94" xfId="0" applyNumberFormat="1" applyFont="1" applyFill="1" applyBorder="1" applyAlignment="1" applyProtection="1">
      <alignment horizontal="right" vertical="center"/>
      <protection locked="0"/>
    </xf>
    <xf numFmtId="49" fontId="25" fillId="5" borderId="41" xfId="0" applyNumberFormat="1" applyFont="1" applyFill="1" applyBorder="1" applyAlignment="1" applyProtection="1">
      <alignment horizontal="center" vertical="center"/>
      <protection locked="0"/>
    </xf>
    <xf numFmtId="49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5" xfId="0" applyNumberFormat="1" applyFont="1" applyFill="1" applyBorder="1" applyAlignment="1" applyProtection="1">
      <alignment horizontal="center" vertical="center"/>
      <protection locked="0"/>
    </xf>
    <xf numFmtId="2" fontId="25" fillId="5" borderId="97" xfId="0" applyNumberFormat="1" applyFont="1" applyFill="1" applyBorder="1" applyAlignment="1" applyProtection="1">
      <alignment horizontal="center" vertical="center"/>
      <protection locked="0"/>
    </xf>
    <xf numFmtId="2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8" xfId="0" applyNumberFormat="1" applyFont="1" applyFill="1" applyBorder="1" applyAlignment="1" applyProtection="1">
      <alignment horizontal="center" vertical="center"/>
      <protection locked="0"/>
    </xf>
    <xf numFmtId="169" fontId="25" fillId="5" borderId="75" xfId="0" applyNumberFormat="1" applyFont="1" applyFill="1" applyBorder="1" applyAlignment="1" applyProtection="1">
      <alignment horizontal="center" vertical="center"/>
      <protection locked="0"/>
    </xf>
    <xf numFmtId="49" fontId="25" fillId="5" borderId="100" xfId="0" applyNumberFormat="1" applyFont="1" applyFill="1" applyBorder="1" applyAlignment="1" applyProtection="1">
      <alignment horizontal="center" vertical="center"/>
      <protection locked="0"/>
    </xf>
    <xf numFmtId="2" fontId="25" fillId="5" borderId="98" xfId="0" applyNumberFormat="1" applyFont="1" applyFill="1" applyBorder="1" applyAlignment="1" applyProtection="1">
      <alignment horizontal="center" vertical="center"/>
      <protection locked="0"/>
    </xf>
    <xf numFmtId="166" fontId="25" fillId="5" borderId="99" xfId="0" applyNumberFormat="1" applyFont="1" applyFill="1" applyBorder="1" applyAlignment="1" applyProtection="1">
      <alignment horizontal="center" vertical="center"/>
      <protection locked="0"/>
    </xf>
    <xf numFmtId="0" fontId="25" fillId="5" borderId="101" xfId="0" applyNumberFormat="1" applyFont="1" applyFill="1" applyBorder="1" applyAlignment="1" applyProtection="1">
      <alignment horizontal="center" vertical="center" wrapText="1"/>
      <protection locked="0"/>
    </xf>
    <xf numFmtId="2" fontId="25" fillId="6" borderId="97" xfId="0" applyNumberFormat="1" applyFont="1" applyFill="1" applyBorder="1" applyAlignment="1" applyProtection="1">
      <alignment horizontal="center" vertical="center"/>
    </xf>
    <xf numFmtId="169" fontId="25" fillId="6" borderId="75" xfId="0" applyNumberFormat="1" applyFont="1" applyFill="1" applyBorder="1" applyAlignment="1" applyProtection="1">
      <alignment horizontal="center" vertical="center"/>
    </xf>
    <xf numFmtId="0" fontId="25" fillId="5" borderId="41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102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25" fillId="5" borderId="100" xfId="0" applyNumberFormat="1" applyFont="1" applyFill="1" applyBorder="1" applyAlignment="1" applyProtection="1">
      <alignment horizontal="center" vertical="center"/>
      <protection locked="0"/>
    </xf>
    <xf numFmtId="166" fontId="25" fillId="5" borderId="73" xfId="0" applyNumberFormat="1" applyFont="1" applyFill="1" applyBorder="1" applyAlignment="1" applyProtection="1">
      <alignment horizontal="center" vertical="center"/>
      <protection locked="0"/>
    </xf>
    <xf numFmtId="169" fontId="28" fillId="6" borderId="103" xfId="0" applyNumberFormat="1" applyFont="1" applyFill="1" applyBorder="1" applyAlignment="1" applyProtection="1">
      <alignment horizontal="center" vertical="center"/>
    </xf>
    <xf numFmtId="169" fontId="28" fillId="6" borderId="104" xfId="0" applyNumberFormat="1" applyFont="1" applyFill="1" applyBorder="1" applyAlignment="1" applyProtection="1">
      <alignment horizontal="center" vertical="center"/>
    </xf>
    <xf numFmtId="0" fontId="25" fillId="5" borderId="73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6" borderId="75" xfId="0" applyNumberFormat="1" applyFont="1" applyFill="1" applyBorder="1" applyAlignment="1" applyProtection="1">
      <alignment horizontal="center" vertical="center"/>
    </xf>
    <xf numFmtId="2" fontId="25" fillId="6" borderId="73" xfId="0" applyNumberFormat="1" applyFont="1" applyFill="1" applyBorder="1" applyAlignment="1" applyProtection="1">
      <alignment horizontal="center" vertical="center"/>
    </xf>
    <xf numFmtId="2" fontId="25" fillId="6" borderId="98" xfId="0" applyNumberFormat="1" applyFont="1" applyFill="1" applyBorder="1" applyAlignment="1" applyProtection="1">
      <alignment horizontal="center" vertical="center"/>
    </xf>
    <xf numFmtId="0" fontId="25" fillId="5" borderId="96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41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00" xfId="0" applyNumberFormat="1" applyFont="1" applyFill="1" applyBorder="1" applyAlignment="1" applyProtection="1">
      <alignment horizontal="center" vertical="center"/>
      <protection locked="0"/>
    </xf>
    <xf numFmtId="2" fontId="25" fillId="6" borderId="41" xfId="0" applyNumberFormat="1" applyFont="1" applyFill="1" applyBorder="1" applyAlignment="1" applyProtection="1">
      <alignment horizontal="center" vertical="center"/>
    </xf>
    <xf numFmtId="2" fontId="25" fillId="6" borderId="95" xfId="0" applyNumberFormat="1" applyFont="1" applyFill="1" applyBorder="1" applyAlignment="1" applyProtection="1">
      <alignment horizontal="center" vertical="center"/>
    </xf>
    <xf numFmtId="2" fontId="25" fillId="6" borderId="105" xfId="0" applyNumberFormat="1" applyFont="1" applyFill="1" applyBorder="1" applyAlignment="1" applyProtection="1">
      <alignment horizontal="center" vertical="center"/>
    </xf>
    <xf numFmtId="2" fontId="25" fillId="6" borderId="106" xfId="0" applyNumberFormat="1" applyFont="1" applyFill="1" applyBorder="1" applyAlignment="1" applyProtection="1">
      <alignment horizontal="center" vertical="center"/>
    </xf>
    <xf numFmtId="2" fontId="25" fillId="6" borderId="74" xfId="0" applyNumberFormat="1" applyFont="1" applyFill="1" applyBorder="1" applyAlignment="1" applyProtection="1">
      <alignment horizontal="center" vertical="center"/>
    </xf>
    <xf numFmtId="2" fontId="25" fillId="6" borderId="107" xfId="0" applyNumberFormat="1" applyFont="1" applyFill="1" applyBorder="1" applyAlignment="1" applyProtection="1">
      <alignment horizontal="center" vertical="center"/>
    </xf>
    <xf numFmtId="2" fontId="25" fillId="6" borderId="108" xfId="0" applyNumberFormat="1" applyFont="1" applyFill="1" applyBorder="1" applyAlignment="1" applyProtection="1">
      <alignment horizontal="center" vertical="center"/>
    </xf>
    <xf numFmtId="2" fontId="25" fillId="6" borderId="109" xfId="0" applyNumberFormat="1" applyFont="1" applyFill="1" applyBorder="1" applyAlignment="1" applyProtection="1">
      <alignment horizontal="center" vertical="center"/>
    </xf>
    <xf numFmtId="2" fontId="25" fillId="6" borderId="96" xfId="0" applyNumberFormat="1" applyFont="1" applyFill="1" applyBorder="1" applyAlignment="1" applyProtection="1">
      <alignment horizontal="center" vertical="center"/>
    </xf>
    <xf numFmtId="2" fontId="25" fillId="6" borderId="99" xfId="0" applyNumberFormat="1" applyFont="1" applyFill="1" applyBorder="1" applyAlignment="1" applyProtection="1">
      <alignment horizontal="center" vertical="center"/>
    </xf>
    <xf numFmtId="2" fontId="25" fillId="6" borderId="110" xfId="0" applyNumberFormat="1" applyFont="1" applyFill="1" applyBorder="1" applyAlignment="1" applyProtection="1">
      <alignment horizontal="center" vertical="center"/>
    </xf>
    <xf numFmtId="2" fontId="28" fillId="6" borderId="104" xfId="0" applyNumberFormat="1" applyFont="1" applyFill="1" applyBorder="1" applyAlignment="1" applyProtection="1">
      <alignment horizontal="center" vertical="center"/>
    </xf>
    <xf numFmtId="2" fontId="28" fillId="6" borderId="103" xfId="0" applyNumberFormat="1" applyFont="1" applyFill="1" applyBorder="1" applyAlignment="1" applyProtection="1">
      <alignment horizontal="center" vertical="center"/>
    </xf>
    <xf numFmtId="2" fontId="28" fillId="6" borderId="111" xfId="0" applyNumberFormat="1" applyFont="1" applyFill="1" applyBorder="1" applyAlignment="1" applyProtection="1">
      <alignment horizontal="center" vertical="center"/>
    </xf>
    <xf numFmtId="2" fontId="25" fillId="5" borderId="102" xfId="0" applyNumberFormat="1" applyFont="1" applyFill="1" applyBorder="1" applyAlignment="1" applyProtection="1">
      <alignment horizontal="center" vertical="center"/>
      <protection locked="0"/>
    </xf>
    <xf numFmtId="10" fontId="25" fillId="5" borderId="95" xfId="8" applyNumberFormat="1" applyFont="1" applyFill="1" applyBorder="1" applyAlignment="1" applyProtection="1">
      <alignment horizontal="center" vertical="center" wrapText="1"/>
      <protection locked="0"/>
    </xf>
    <xf numFmtId="2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10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/>
      <protection locked="0"/>
    </xf>
    <xf numFmtId="0" fontId="25" fillId="5" borderId="34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10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12" xfId="0" applyNumberFormat="1" applyFont="1" applyFill="1" applyBorder="1" applyAlignment="1" applyProtection="1">
      <alignment horizontal="center" vertical="center"/>
      <protection locked="0"/>
    </xf>
    <xf numFmtId="2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9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/>
      <protection locked="0"/>
    </xf>
    <xf numFmtId="2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10" xfId="0" applyNumberFormat="1" applyFont="1" applyFill="1" applyBorder="1" applyAlignment="1" applyProtection="1">
      <alignment horizontal="center" vertical="center"/>
      <protection locked="0"/>
    </xf>
    <xf numFmtId="166" fontId="25" fillId="5" borderId="41" xfId="0" applyNumberFormat="1" applyFont="1" applyFill="1" applyBorder="1" applyAlignment="1" applyProtection="1">
      <alignment horizontal="center" vertical="center"/>
      <protection locked="0"/>
    </xf>
    <xf numFmtId="166" fontId="25" fillId="5" borderId="74" xfId="0" applyNumberFormat="1" applyFont="1" applyFill="1" applyBorder="1" applyAlignment="1" applyProtection="1">
      <alignment horizontal="center" vertical="center"/>
      <protection locked="0"/>
    </xf>
    <xf numFmtId="3" fontId="28" fillId="6" borderId="103" xfId="0" applyNumberFormat="1" applyFont="1" applyFill="1" applyBorder="1" applyAlignment="1" applyProtection="1">
      <alignment horizontal="center" vertical="center"/>
    </xf>
    <xf numFmtId="4" fontId="28" fillId="6" borderId="104" xfId="0" applyNumberFormat="1" applyFont="1" applyFill="1" applyBorder="1" applyAlignment="1" applyProtection="1">
      <alignment horizontal="center" vertical="center"/>
    </xf>
    <xf numFmtId="3" fontId="25" fillId="6" borderId="97" xfId="0" applyNumberFormat="1" applyFont="1" applyFill="1" applyBorder="1" applyAlignment="1" applyProtection="1">
      <alignment horizontal="center" vertical="center"/>
    </xf>
    <xf numFmtId="3" fontId="25" fillId="6" borderId="95" xfId="0" applyNumberFormat="1" applyFont="1" applyFill="1" applyBorder="1" applyAlignment="1" applyProtection="1">
      <alignment horizontal="center" vertical="center"/>
    </xf>
    <xf numFmtId="3" fontId="25" fillId="6" borderId="75" xfId="0" applyNumberFormat="1" applyFont="1" applyFill="1" applyBorder="1" applyAlignment="1" applyProtection="1">
      <alignment horizontal="center" vertical="center"/>
    </xf>
    <xf numFmtId="3" fontId="25" fillId="6" borderId="98" xfId="0" applyNumberFormat="1" applyFont="1" applyFill="1" applyBorder="1" applyAlignment="1" applyProtection="1">
      <alignment horizontal="center" vertical="center"/>
    </xf>
    <xf numFmtId="3" fontId="25" fillId="6" borderId="109" xfId="0" applyNumberFormat="1" applyFont="1" applyFill="1" applyBorder="1" applyAlignment="1" applyProtection="1">
      <alignment horizontal="center" vertical="center"/>
    </xf>
    <xf numFmtId="3" fontId="25" fillId="6" borderId="107" xfId="0" applyNumberFormat="1" applyFont="1" applyFill="1" applyBorder="1" applyAlignment="1" applyProtection="1">
      <alignment horizontal="center" vertical="center"/>
    </xf>
    <xf numFmtId="0" fontId="25" fillId="5" borderId="5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7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5" xfId="0" applyNumberFormat="1" applyFont="1" applyFill="1" applyBorder="1" applyAlignment="1" applyProtection="1">
      <alignment horizontal="center" vertical="center"/>
      <protection locked="0"/>
    </xf>
    <xf numFmtId="3" fontId="25" fillId="5" borderId="96" xfId="0" applyNumberFormat="1" applyFont="1" applyFill="1" applyBorder="1" applyAlignment="1" applyProtection="1">
      <alignment horizontal="center" vertical="center"/>
      <protection locked="0"/>
    </xf>
    <xf numFmtId="0" fontId="25" fillId="5" borderId="97" xfId="0" applyNumberFormat="1" applyFont="1" applyFill="1" applyBorder="1" applyAlignment="1" applyProtection="1">
      <alignment horizontal="center" vertical="center"/>
      <protection locked="0"/>
    </xf>
    <xf numFmtId="3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5" borderId="6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5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8" xfId="0" applyNumberFormat="1" applyFont="1" applyFill="1" applyBorder="1" applyAlignment="1" applyProtection="1">
      <alignment horizontal="center" vertical="center"/>
      <protection locked="0"/>
    </xf>
    <xf numFmtId="3" fontId="25" fillId="5" borderId="99" xfId="0" applyNumberFormat="1" applyFont="1" applyFill="1" applyBorder="1" applyAlignment="1" applyProtection="1">
      <alignment horizontal="center" vertical="center"/>
      <protection locked="0"/>
    </xf>
    <xf numFmtId="0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5" borderId="6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0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09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107" xfId="0" applyNumberFormat="1" applyFont="1" applyFill="1" applyBorder="1" applyAlignment="1" applyProtection="1">
      <alignment horizontal="center" vertical="center"/>
      <protection locked="0"/>
    </xf>
    <xf numFmtId="3" fontId="25" fillId="5" borderId="110" xfId="0" applyNumberFormat="1" applyFont="1" applyFill="1" applyBorder="1" applyAlignment="1" applyProtection="1">
      <alignment horizontal="center" vertical="center"/>
      <protection locked="0"/>
    </xf>
    <xf numFmtId="0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12" xfId="0" applyNumberFormat="1" applyFont="1" applyFill="1" applyBorder="1" applyAlignment="1" applyProtection="1">
      <alignment horizontal="center" vertical="center"/>
      <protection locked="0"/>
    </xf>
    <xf numFmtId="49" fontId="25" fillId="5" borderId="107" xfId="0" applyNumberFormat="1" applyFont="1" applyFill="1" applyBorder="1" applyAlignment="1" applyProtection="1">
      <alignment horizontal="center" vertical="center"/>
      <protection locked="0"/>
    </xf>
    <xf numFmtId="3" fontId="25" fillId="5" borderId="113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NumberFormat="1" applyFont="1" applyFill="1" applyBorder="1" applyAlignment="1" applyProtection="1">
      <alignment horizontal="center" vertical="center"/>
      <protection locked="0"/>
    </xf>
    <xf numFmtId="4" fontId="25" fillId="5" borderId="75" xfId="0" applyNumberFormat="1" applyFont="1" applyFill="1" applyBorder="1" applyAlignment="1" applyProtection="1">
      <alignment horizontal="center" vertical="center"/>
      <protection locked="0"/>
    </xf>
    <xf numFmtId="4" fontId="25" fillId="5" borderId="109" xfId="0" applyNumberFormat="1" applyFont="1" applyFill="1" applyBorder="1" applyAlignment="1" applyProtection="1">
      <alignment horizontal="center" vertical="center"/>
      <protection locked="0"/>
    </xf>
    <xf numFmtId="14" fontId="6" fillId="5" borderId="64" xfId="0" applyNumberFormat="1" applyFont="1" applyFill="1" applyBorder="1" applyAlignment="1" applyProtection="1">
      <alignment horizontal="center" vertical="center"/>
    </xf>
    <xf numFmtId="2" fontId="20" fillId="6" borderId="93" xfId="0" applyNumberFormat="1" applyFont="1" applyFill="1" applyBorder="1" applyAlignment="1">
      <alignment horizontal="center"/>
    </xf>
    <xf numFmtId="2" fontId="20" fillId="6" borderId="23" xfId="0" applyNumberFormat="1" applyFont="1" applyFill="1" applyBorder="1" applyAlignment="1">
      <alignment horizontal="center"/>
    </xf>
    <xf numFmtId="2" fontId="20" fillId="6" borderId="91" xfId="0" applyNumberFormat="1" applyFont="1" applyFill="1" applyBorder="1" applyAlignment="1">
      <alignment horizontal="center"/>
    </xf>
    <xf numFmtId="0" fontId="20" fillId="6" borderId="114" xfId="0" applyNumberFormat="1" applyFont="1" applyFill="1" applyBorder="1" applyAlignment="1">
      <alignment horizontal="left" wrapText="1"/>
    </xf>
    <xf numFmtId="0" fontId="20" fillId="6" borderId="22" xfId="0" applyNumberFormat="1" applyFont="1" applyFill="1" applyBorder="1" applyAlignment="1">
      <alignment horizontal="left" wrapText="1"/>
    </xf>
    <xf numFmtId="2" fontId="20" fillId="6" borderId="93" xfId="0" applyNumberFormat="1" applyFont="1" applyFill="1" applyBorder="1"/>
    <xf numFmtId="2" fontId="20" fillId="6" borderId="23" xfId="0" applyNumberFormat="1" applyFont="1" applyFill="1" applyBorder="1"/>
    <xf numFmtId="2" fontId="20" fillId="6" borderId="91" xfId="0" applyNumberFormat="1" applyFont="1" applyFill="1" applyBorder="1"/>
    <xf numFmtId="0" fontId="20" fillId="6" borderId="93" xfId="0" applyFont="1" applyFill="1" applyBorder="1"/>
    <xf numFmtId="0" fontId="20" fillId="6" borderId="23" xfId="0" applyFont="1" applyFill="1" applyBorder="1"/>
    <xf numFmtId="0" fontId="20" fillId="6" borderId="91" xfId="0" applyFont="1" applyFill="1" applyBorder="1"/>
    <xf numFmtId="165" fontId="20" fillId="5" borderId="93" xfId="0" applyNumberFormat="1" applyFont="1" applyFill="1" applyBorder="1"/>
    <xf numFmtId="165" fontId="20" fillId="5" borderId="23" xfId="0" applyNumberFormat="1" applyFont="1" applyFill="1" applyBorder="1"/>
    <xf numFmtId="165" fontId="20" fillId="5" borderId="91" xfId="0" applyNumberFormat="1" applyFont="1" applyFill="1" applyBorder="1"/>
    <xf numFmtId="0" fontId="20" fillId="5" borderId="93" xfId="0" applyFont="1" applyFill="1" applyBorder="1"/>
    <xf numFmtId="2" fontId="20" fillId="5" borderId="93" xfId="0" applyNumberFormat="1" applyFont="1" applyFill="1" applyBorder="1"/>
    <xf numFmtId="0" fontId="20" fillId="5" borderId="23" xfId="0" applyFont="1" applyFill="1" applyBorder="1"/>
    <xf numFmtId="2" fontId="20" fillId="5" borderId="23" xfId="0" applyNumberFormat="1" applyFont="1" applyFill="1" applyBorder="1"/>
    <xf numFmtId="0" fontId="20" fillId="5" borderId="91" xfId="0" applyFont="1" applyFill="1" applyBorder="1"/>
    <xf numFmtId="2" fontId="20" fillId="5" borderId="91" xfId="0" applyNumberFormat="1" applyFont="1" applyFill="1" applyBorder="1"/>
    <xf numFmtId="9" fontId="20" fillId="5" borderId="93" xfId="0" applyNumberFormat="1" applyFont="1" applyFill="1" applyBorder="1"/>
    <xf numFmtId="9" fontId="20" fillId="5" borderId="23" xfId="0" applyNumberFormat="1" applyFont="1" applyFill="1" applyBorder="1"/>
    <xf numFmtId="9" fontId="20" fillId="5" borderId="91" xfId="0" applyNumberFormat="1" applyFont="1" applyFill="1" applyBorder="1"/>
    <xf numFmtId="165" fontId="20" fillId="5" borderId="93" xfId="0" applyNumberFormat="1" applyFont="1" applyFill="1" applyBorder="1" applyAlignment="1">
      <alignment horizontal="center"/>
    </xf>
    <xf numFmtId="9" fontId="20" fillId="5" borderId="93" xfId="0" applyNumberFormat="1" applyFont="1" applyFill="1" applyBorder="1" applyAlignment="1">
      <alignment horizontal="center"/>
    </xf>
    <xf numFmtId="165" fontId="20" fillId="5" borderId="23" xfId="0" applyNumberFormat="1" applyFont="1" applyFill="1" applyBorder="1" applyAlignment="1">
      <alignment horizontal="center"/>
    </xf>
    <xf numFmtId="9" fontId="20" fillId="5" borderId="23" xfId="0" applyNumberFormat="1" applyFont="1" applyFill="1" applyBorder="1" applyAlignment="1">
      <alignment horizontal="center"/>
    </xf>
    <xf numFmtId="165" fontId="20" fillId="5" borderId="91" xfId="0" applyNumberFormat="1" applyFont="1" applyFill="1" applyBorder="1" applyAlignment="1">
      <alignment horizontal="center"/>
    </xf>
    <xf numFmtId="9" fontId="20" fillId="5" borderId="91" xfId="0" applyNumberFormat="1" applyFont="1" applyFill="1" applyBorder="1" applyAlignment="1">
      <alignment horizontal="center"/>
    </xf>
    <xf numFmtId="0" fontId="20" fillId="6" borderId="115" xfId="0" applyNumberFormat="1" applyFont="1" applyFill="1" applyBorder="1" applyAlignment="1">
      <alignment horizontal="left" wrapText="1"/>
    </xf>
    <xf numFmtId="0" fontId="25" fillId="5" borderId="116" xfId="0" applyNumberFormat="1" applyFont="1" applyFill="1" applyBorder="1" applyAlignment="1" applyProtection="1">
      <alignment horizontal="center" vertical="center"/>
      <protection locked="0"/>
    </xf>
    <xf numFmtId="0" fontId="25" fillId="5" borderId="117" xfId="0" applyNumberFormat="1" applyFont="1" applyFill="1" applyBorder="1" applyAlignment="1" applyProtection="1">
      <alignment horizontal="center" vertical="center"/>
      <protection locked="0"/>
    </xf>
    <xf numFmtId="0" fontId="25" fillId="5" borderId="118" xfId="0" applyNumberFormat="1" applyFont="1" applyFill="1" applyBorder="1" applyAlignment="1" applyProtection="1">
      <alignment horizontal="center" vertical="center"/>
      <protection locked="0"/>
    </xf>
    <xf numFmtId="0" fontId="25" fillId="5" borderId="11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1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7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8" xfId="0" applyNumberFormat="1" applyFont="1" applyFill="1" applyBorder="1" applyAlignment="1" applyProtection="1">
      <alignment horizontal="center" vertical="center"/>
      <protection locked="0"/>
    </xf>
    <xf numFmtId="2" fontId="25" fillId="5" borderId="120" xfId="0" applyNumberFormat="1" applyFont="1" applyFill="1" applyBorder="1" applyAlignment="1" applyProtection="1">
      <alignment horizontal="center" vertical="center"/>
      <protection locked="0"/>
    </xf>
    <xf numFmtId="49" fontId="25" fillId="5" borderId="116" xfId="0" applyNumberFormat="1" applyFont="1" applyFill="1" applyBorder="1" applyAlignment="1" applyProtection="1">
      <alignment horizontal="center" vertical="center"/>
      <protection locked="0"/>
    </xf>
    <xf numFmtId="2" fontId="25" fillId="5" borderId="118" xfId="0" applyNumberFormat="1" applyFont="1" applyFill="1" applyBorder="1" applyAlignment="1" applyProtection="1">
      <alignment horizontal="center" vertical="center"/>
      <protection locked="0"/>
    </xf>
    <xf numFmtId="166" fontId="25" fillId="5" borderId="119" xfId="0" applyNumberFormat="1" applyFont="1" applyFill="1" applyBorder="1" applyAlignment="1" applyProtection="1">
      <alignment horizontal="center" vertical="center"/>
      <protection locked="0"/>
    </xf>
    <xf numFmtId="2" fontId="25" fillId="6" borderId="120" xfId="0" applyNumberFormat="1" applyFont="1" applyFill="1" applyBorder="1" applyAlignment="1" applyProtection="1">
      <alignment horizontal="center" vertical="center"/>
    </xf>
    <xf numFmtId="166" fontId="25" fillId="5" borderId="121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109" xfId="0" applyNumberFormat="1" applyFont="1" applyFill="1" applyBorder="1" applyAlignment="1" applyProtection="1">
      <alignment horizontal="center" vertical="center"/>
      <protection locked="0"/>
    </xf>
    <xf numFmtId="49" fontId="25" fillId="5" borderId="112" xfId="0" applyNumberFormat="1" applyFont="1" applyFill="1" applyBorder="1" applyAlignment="1" applyProtection="1">
      <alignment horizontal="center" vertical="center"/>
      <protection locked="0"/>
    </xf>
    <xf numFmtId="166" fontId="25" fillId="5" borderId="110" xfId="0" applyNumberFormat="1" applyFont="1" applyFill="1" applyBorder="1" applyAlignment="1" applyProtection="1">
      <alignment horizontal="center" vertical="center"/>
      <protection locked="0"/>
    </xf>
    <xf numFmtId="169" fontId="25" fillId="6" borderId="109" xfId="0" applyNumberFormat="1" applyFont="1" applyFill="1" applyBorder="1" applyAlignment="1" applyProtection="1">
      <alignment horizontal="center" vertical="center"/>
    </xf>
    <xf numFmtId="2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17" xfId="0" applyNumberFormat="1" applyFont="1" applyFill="1" applyBorder="1" applyAlignment="1" applyProtection="1">
      <alignment horizontal="center" vertical="center" wrapText="1"/>
      <protection locked="0"/>
    </xf>
    <xf numFmtId="165" fontId="25" fillId="5" borderId="118" xfId="0" applyNumberFormat="1" applyFont="1" applyFill="1" applyBorder="1" applyAlignment="1" applyProtection="1">
      <alignment horizontal="center" vertical="center"/>
      <protection locked="0"/>
    </xf>
    <xf numFmtId="2" fontId="25" fillId="6" borderId="122" xfId="0" applyNumberFormat="1" applyFont="1" applyFill="1" applyBorder="1" applyAlignment="1" applyProtection="1">
      <alignment horizontal="center" vertical="center"/>
    </xf>
    <xf numFmtId="0" fontId="25" fillId="5" borderId="74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107" xfId="0" applyNumberFormat="1" applyFont="1" applyFill="1" applyBorder="1" applyAlignment="1" applyProtection="1">
      <alignment horizontal="center" vertical="center"/>
      <protection locked="0"/>
    </xf>
    <xf numFmtId="2" fontId="25" fillId="6" borderId="121" xfId="0" applyNumberFormat="1" applyFont="1" applyFill="1" applyBorder="1" applyAlignment="1" applyProtection="1">
      <alignment horizontal="center" vertical="center"/>
    </xf>
    <xf numFmtId="2" fontId="25" fillId="6" borderId="101" xfId="0" applyNumberFormat="1" applyFont="1" applyFill="1" applyBorder="1" applyAlignment="1" applyProtection="1">
      <alignment horizontal="center" vertical="center"/>
    </xf>
    <xf numFmtId="49" fontId="34" fillId="6" borderId="24" xfId="0" applyNumberFormat="1" applyFont="1" applyFill="1" applyBorder="1" applyAlignment="1" applyProtection="1">
      <alignment horizontal="left" vertical="center"/>
    </xf>
    <xf numFmtId="0" fontId="25" fillId="2" borderId="8" xfId="0" applyFont="1" applyFill="1" applyBorder="1" applyAlignment="1" applyProtection="1">
      <alignment horizontal="left"/>
    </xf>
    <xf numFmtId="0" fontId="31" fillId="6" borderId="25" xfId="5" applyNumberFormat="1" applyFont="1" applyFill="1" applyBorder="1" applyAlignment="1" applyProtection="1">
      <alignment horizontal="left" vertical="center"/>
    </xf>
    <xf numFmtId="0" fontId="39" fillId="2" borderId="0" xfId="0" applyFont="1" applyFill="1" applyProtection="1"/>
    <xf numFmtId="0" fontId="39" fillId="2" borderId="0" xfId="0" applyFont="1" applyFill="1" applyBorder="1" applyProtection="1"/>
    <xf numFmtId="0" fontId="39" fillId="2" borderId="4" xfId="0" applyFont="1" applyFill="1" applyBorder="1" applyProtection="1"/>
    <xf numFmtId="0" fontId="40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vertical="center" textRotation="90"/>
    </xf>
    <xf numFmtId="2" fontId="20" fillId="0" borderId="0" xfId="0" applyNumberFormat="1" applyFont="1" applyProtection="1"/>
    <xf numFmtId="0" fontId="34" fillId="0" borderId="0" xfId="0" applyFont="1" applyProtection="1"/>
    <xf numFmtId="0" fontId="39" fillId="0" borderId="0" xfId="0" applyFont="1" applyFill="1" applyProtection="1"/>
    <xf numFmtId="0" fontId="39" fillId="0" borderId="0" xfId="0" applyFont="1" applyAlignment="1" applyProtection="1">
      <alignment wrapText="1"/>
    </xf>
    <xf numFmtId="0" fontId="20" fillId="0" borderId="123" xfId="0" pivotButton="1" applyFont="1" applyBorder="1"/>
    <xf numFmtId="0" fontId="20" fillId="0" borderId="124" xfId="0" applyFont="1" applyBorder="1"/>
    <xf numFmtId="0" fontId="32" fillId="2" borderId="0" xfId="0" applyFont="1" applyFill="1" applyBorder="1" applyAlignment="1" applyProtection="1">
      <alignment horizontal="center"/>
    </xf>
    <xf numFmtId="0" fontId="41" fillId="2" borderId="4" xfId="0" applyFont="1" applyFill="1" applyBorder="1" applyAlignment="1" applyProtection="1">
      <alignment horizontal="center"/>
    </xf>
    <xf numFmtId="0" fontId="20" fillId="0" borderId="0" xfId="0" applyFont="1" applyAlignment="1" applyProtection="1">
      <alignment vertical="center"/>
    </xf>
    <xf numFmtId="0" fontId="27" fillId="2" borderId="51" xfId="0" applyFont="1" applyFill="1" applyBorder="1" applyAlignment="1" applyProtection="1">
      <alignment horizontal="left" vertical="center"/>
    </xf>
    <xf numFmtId="0" fontId="28" fillId="2" borderId="43" xfId="0" applyFont="1" applyFill="1" applyBorder="1" applyAlignment="1" applyProtection="1">
      <alignment horizontal="left" vertical="center"/>
    </xf>
    <xf numFmtId="0" fontId="27" fillId="2" borderId="43" xfId="0" applyFont="1" applyFill="1" applyBorder="1" applyAlignment="1" applyProtection="1">
      <alignment vertical="center"/>
    </xf>
    <xf numFmtId="49" fontId="34" fillId="6" borderId="25" xfId="0" applyNumberFormat="1" applyFont="1" applyFill="1" applyBorder="1" applyAlignment="1" applyProtection="1">
      <alignment horizontal="left" vertical="center"/>
    </xf>
    <xf numFmtId="14" fontId="34" fillId="6" borderId="4" xfId="0" applyNumberFormat="1" applyFont="1" applyFill="1" applyBorder="1" applyAlignment="1" applyProtection="1">
      <alignment horizontal="left" vertical="center"/>
    </xf>
    <xf numFmtId="0" fontId="20" fillId="2" borderId="117" xfId="0" applyFont="1" applyFill="1" applyBorder="1" applyProtection="1"/>
    <xf numFmtId="0" fontId="20" fillId="2" borderId="119" xfId="0" applyFont="1" applyFill="1" applyBorder="1" applyProtection="1"/>
    <xf numFmtId="0" fontId="30" fillId="2" borderId="119" xfId="0" applyFont="1" applyFill="1" applyBorder="1" applyProtection="1"/>
    <xf numFmtId="0" fontId="27" fillId="2" borderId="31" xfId="0" applyFont="1" applyFill="1" applyBorder="1" applyAlignment="1" applyProtection="1">
      <alignment horizontal="center"/>
    </xf>
    <xf numFmtId="0" fontId="27" fillId="2" borderId="64" xfId="0" applyFont="1" applyFill="1" applyBorder="1" applyAlignment="1" applyProtection="1">
      <alignment horizontal="left" vertical="center"/>
    </xf>
    <xf numFmtId="0" fontId="27" fillId="2" borderId="125" xfId="0" applyFont="1" applyFill="1" applyBorder="1" applyAlignment="1" applyProtection="1">
      <alignment horizontal="center" textRotation="90" wrapText="1"/>
    </xf>
    <xf numFmtId="49" fontId="25" fillId="5" borderId="97" xfId="0" applyNumberFormat="1" applyFont="1" applyFill="1" applyBorder="1" applyAlignment="1" applyProtection="1">
      <alignment horizontal="center" vertical="center"/>
      <protection locked="0"/>
    </xf>
    <xf numFmtId="4" fontId="25" fillId="6" borderId="97" xfId="0" applyNumberFormat="1" applyFont="1" applyFill="1" applyBorder="1" applyAlignment="1" applyProtection="1">
      <alignment horizontal="center" vertical="center"/>
    </xf>
    <xf numFmtId="0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6" borderId="96" xfId="0" applyNumberFormat="1" applyFont="1" applyFill="1" applyBorder="1" applyAlignment="1" applyProtection="1">
      <alignment horizontal="center" vertical="center" wrapText="1"/>
    </xf>
    <xf numFmtId="0" fontId="25" fillId="6" borderId="97" xfId="0" applyNumberFormat="1" applyFont="1" applyFill="1" applyBorder="1" applyAlignment="1" applyProtection="1">
      <alignment horizontal="center" vertical="center"/>
    </xf>
    <xf numFmtId="49" fontId="25" fillId="5" borderId="75" xfId="0" applyNumberFormat="1" applyFont="1" applyFill="1" applyBorder="1" applyAlignment="1" applyProtection="1">
      <alignment horizontal="center" vertical="center"/>
      <protection locked="0"/>
    </xf>
    <xf numFmtId="4" fontId="25" fillId="5" borderId="73" xfId="0" applyNumberFormat="1" applyFont="1" applyFill="1" applyBorder="1" applyAlignment="1" applyProtection="1">
      <alignment horizontal="center" vertical="center"/>
      <protection locked="0"/>
    </xf>
    <xf numFmtId="4" fontId="25" fillId="6" borderId="75" xfId="0" applyNumberFormat="1" applyFont="1" applyFill="1" applyBorder="1" applyAlignment="1" applyProtection="1">
      <alignment horizontal="center" vertical="center"/>
    </xf>
    <xf numFmtId="0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6" borderId="99" xfId="0" applyNumberFormat="1" applyFont="1" applyFill="1" applyBorder="1" applyAlignment="1" applyProtection="1">
      <alignment horizontal="center" vertical="center" wrapText="1"/>
    </xf>
    <xf numFmtId="0" fontId="25" fillId="6" borderId="75" xfId="0" applyNumberFormat="1" applyFont="1" applyFill="1" applyBorder="1" applyAlignment="1" applyProtection="1">
      <alignment horizontal="center" vertical="center"/>
    </xf>
    <xf numFmtId="4" fontId="25" fillId="5" borderId="98" xfId="0" applyNumberFormat="1" applyFont="1" applyFill="1" applyBorder="1" applyAlignment="1" applyProtection="1">
      <alignment horizontal="center" vertical="center"/>
      <protection locked="0"/>
    </xf>
    <xf numFmtId="0" fontId="25" fillId="5" borderId="98" xfId="0" applyFont="1" applyFill="1" applyBorder="1" applyAlignment="1" applyProtection="1">
      <alignment horizontal="center" vertical="center"/>
      <protection locked="0"/>
    </xf>
    <xf numFmtId="49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39" xfId="0" applyNumberFormat="1" applyFont="1" applyFill="1" applyBorder="1" applyAlignment="1" applyProtection="1">
      <alignment horizontal="center" vertical="center" wrapText="1"/>
      <protection locked="0"/>
    </xf>
    <xf numFmtId="4" fontId="25" fillId="5" borderId="37" xfId="0" applyNumberFormat="1" applyFont="1" applyFill="1" applyBorder="1" applyAlignment="1" applyProtection="1">
      <alignment horizontal="center" vertical="center"/>
      <protection locked="0"/>
    </xf>
    <xf numFmtId="4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Font="1" applyFill="1" applyBorder="1" applyAlignment="1" applyProtection="1">
      <alignment horizontal="center" vertical="center"/>
      <protection locked="0"/>
    </xf>
    <xf numFmtId="4" fontId="25" fillId="6" borderId="109" xfId="0" applyNumberFormat="1" applyFont="1" applyFill="1" applyBorder="1" applyAlignment="1" applyProtection="1">
      <alignment horizontal="center" vertical="center"/>
    </xf>
    <xf numFmtId="0" fontId="25" fillId="5" borderId="113" xfId="0" applyNumberFormat="1" applyFont="1" applyFill="1" applyBorder="1" applyAlignment="1" applyProtection="1">
      <alignment horizontal="center" vertical="center"/>
      <protection locked="0"/>
    </xf>
    <xf numFmtId="0" fontId="25" fillId="6" borderId="110" xfId="0" applyNumberFormat="1" applyFont="1" applyFill="1" applyBorder="1" applyAlignment="1" applyProtection="1">
      <alignment horizontal="center" vertical="center" wrapText="1"/>
    </xf>
    <xf numFmtId="0" fontId="25" fillId="6" borderId="109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Protection="1">
      <protection locked="0"/>
    </xf>
    <xf numFmtId="0" fontId="22" fillId="2" borderId="6" xfId="0" applyFont="1" applyFill="1" applyBorder="1" applyAlignment="1" applyProtection="1">
      <alignment horizontal="left" vertical="center"/>
    </xf>
    <xf numFmtId="0" fontId="22" fillId="2" borderId="1" xfId="0" applyFont="1" applyFill="1" applyBorder="1" applyAlignment="1" applyProtection="1">
      <alignment vertical="center"/>
    </xf>
    <xf numFmtId="0" fontId="20" fillId="0" borderId="24" xfId="0" applyFont="1" applyFill="1" applyBorder="1" applyAlignment="1" applyProtection="1">
      <alignment vertical="center"/>
    </xf>
    <xf numFmtId="0" fontId="34" fillId="0" borderId="24" xfId="0" applyFont="1" applyFill="1" applyBorder="1" applyAlignment="1" applyProtection="1">
      <alignment horizontal="right" vertical="center"/>
    </xf>
    <xf numFmtId="3" fontId="25" fillId="7" borderId="62" xfId="0" applyNumberFormat="1" applyFont="1" applyFill="1" applyBorder="1" applyAlignment="1" applyProtection="1">
      <alignment horizontal="center" vertical="center"/>
      <protection locked="0"/>
    </xf>
    <xf numFmtId="4" fontId="25" fillId="6" borderId="60" xfId="0" applyNumberFormat="1" applyFont="1" applyFill="1" applyBorder="1" applyAlignment="1" applyProtection="1">
      <alignment horizontal="center" vertical="center"/>
    </xf>
    <xf numFmtId="0" fontId="30" fillId="2" borderId="0" xfId="0" applyFont="1" applyFill="1" applyProtection="1">
      <protection locked="0"/>
    </xf>
    <xf numFmtId="169" fontId="28" fillId="6" borderId="126" xfId="0" applyNumberFormat="1" applyFont="1" applyFill="1" applyBorder="1" applyAlignment="1" applyProtection="1">
      <alignment horizontal="center" vertical="center"/>
    </xf>
    <xf numFmtId="169" fontId="28" fillId="6" borderId="111" xfId="0" applyNumberFormat="1" applyFont="1" applyFill="1" applyBorder="1" applyAlignment="1" applyProtection="1">
      <alignment horizontal="center" vertical="center"/>
    </xf>
    <xf numFmtId="169" fontId="28" fillId="6" borderId="82" xfId="0" applyNumberFormat="1" applyFont="1" applyFill="1" applyBorder="1" applyAlignment="1" applyProtection="1">
      <alignment horizontal="center" vertical="center"/>
    </xf>
    <xf numFmtId="169" fontId="28" fillId="6" borderId="83" xfId="0" applyNumberFormat="1" applyFont="1" applyFill="1" applyBorder="1" applyAlignment="1" applyProtection="1">
      <alignment horizontal="center" vertical="center"/>
    </xf>
    <xf numFmtId="2" fontId="28" fillId="6" borderId="82" xfId="0" applyNumberFormat="1" applyFont="1" applyFill="1" applyBorder="1" applyAlignment="1" applyProtection="1">
      <alignment horizontal="center" vertical="center"/>
    </xf>
    <xf numFmtId="2" fontId="28" fillId="6" borderId="83" xfId="0" applyNumberFormat="1" applyFont="1" applyFill="1" applyBorder="1" applyAlignment="1" applyProtection="1">
      <alignment horizontal="center" vertical="center"/>
    </xf>
    <xf numFmtId="2" fontId="28" fillId="6" borderId="126" xfId="0" applyNumberFormat="1" applyFont="1" applyFill="1" applyBorder="1" applyAlignment="1" applyProtection="1">
      <alignment horizontal="center" vertical="center"/>
    </xf>
    <xf numFmtId="3" fontId="28" fillId="6" borderId="111" xfId="0" applyNumberFormat="1" applyFont="1" applyFill="1" applyBorder="1" applyAlignment="1" applyProtection="1">
      <alignment horizontal="center" vertical="center"/>
    </xf>
    <xf numFmtId="4" fontId="28" fillId="6" borderId="82" xfId="0" applyNumberFormat="1" applyFont="1" applyFill="1" applyBorder="1" applyAlignment="1" applyProtection="1">
      <alignment horizontal="center" vertical="center"/>
    </xf>
    <xf numFmtId="3" fontId="28" fillId="6" borderId="126" xfId="0" applyNumberFormat="1" applyFont="1" applyFill="1" applyBorder="1" applyAlignment="1" applyProtection="1">
      <alignment horizontal="center" vertical="center"/>
    </xf>
    <xf numFmtId="4" fontId="28" fillId="6" borderId="83" xfId="0" applyNumberFormat="1" applyFont="1" applyFill="1" applyBorder="1" applyAlignment="1" applyProtection="1">
      <alignment horizontal="center" vertical="center"/>
    </xf>
    <xf numFmtId="0" fontId="38" fillId="8" borderId="23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 wrapText="1"/>
    </xf>
    <xf numFmtId="0" fontId="43" fillId="0" borderId="0" xfId="0" applyFont="1" applyFill="1"/>
    <xf numFmtId="0" fontId="43" fillId="0" borderId="0" xfId="0" applyFont="1"/>
    <xf numFmtId="0" fontId="43" fillId="9" borderId="0" xfId="0" applyFont="1" applyFill="1"/>
    <xf numFmtId="0" fontId="43" fillId="8" borderId="23" xfId="0" applyFont="1" applyFill="1" applyBorder="1" applyAlignment="1">
      <alignment vertical="top"/>
    </xf>
    <xf numFmtId="0" fontId="43" fillId="8" borderId="23" xfId="0" applyFont="1" applyFill="1" applyBorder="1" applyAlignment="1">
      <alignment vertical="top" wrapText="1"/>
    </xf>
    <xf numFmtId="0" fontId="43" fillId="0" borderId="0" xfId="0" applyFont="1" applyAlignment="1">
      <alignment vertical="top"/>
    </xf>
    <xf numFmtId="0" fontId="38" fillId="8" borderId="23" xfId="0" applyFont="1" applyFill="1" applyBorder="1" applyAlignment="1">
      <alignment horizontal="left"/>
    </xf>
    <xf numFmtId="0" fontId="38" fillId="8" borderId="23" xfId="0" applyFont="1" applyFill="1" applyBorder="1"/>
    <xf numFmtId="0" fontId="38" fillId="8" borderId="23" xfId="0" applyFont="1" applyFill="1" applyBorder="1" applyAlignment="1">
      <alignment wrapText="1"/>
    </xf>
    <xf numFmtId="49" fontId="38" fillId="8" borderId="23" xfId="0" applyNumberFormat="1" applyFont="1" applyFill="1" applyBorder="1" applyAlignment="1">
      <alignment horizontal="left" vertical="top"/>
    </xf>
    <xf numFmtId="0" fontId="38" fillId="8" borderId="23" xfId="0" applyFont="1" applyFill="1" applyBorder="1" applyAlignment="1">
      <alignment horizontal="left" vertical="top"/>
    </xf>
    <xf numFmtId="0" fontId="43" fillId="0" borderId="23" xfId="0" applyFont="1" applyBorder="1"/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38" fillId="8" borderId="69" xfId="0" applyFont="1" applyFill="1" applyBorder="1" applyAlignment="1">
      <alignment horizontal="left" vertical="top"/>
    </xf>
    <xf numFmtId="49" fontId="38" fillId="8" borderId="69" xfId="0" applyNumberFormat="1" applyFont="1" applyFill="1" applyBorder="1" applyAlignment="1">
      <alignment horizontal="left" vertical="top"/>
    </xf>
    <xf numFmtId="0" fontId="43" fillId="8" borderId="23" xfId="0" applyFont="1" applyFill="1" applyBorder="1"/>
    <xf numFmtId="0" fontId="43" fillId="10" borderId="23" xfId="0" applyFont="1" applyFill="1" applyBorder="1"/>
    <xf numFmtId="0" fontId="20" fillId="2" borderId="19" xfId="0" applyFont="1" applyFill="1" applyBorder="1" applyProtection="1">
      <protection locked="0"/>
    </xf>
    <xf numFmtId="0" fontId="25" fillId="5" borderId="12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Fill="1" applyBorder="1"/>
    <xf numFmtId="0" fontId="9" fillId="0" borderId="19" xfId="9" applyFont="1" applyFill="1" applyBorder="1"/>
    <xf numFmtId="0" fontId="9" fillId="0" borderId="20" xfId="11" applyFill="1" applyBorder="1"/>
    <xf numFmtId="0" fontId="9" fillId="0" borderId="23" xfId="11" applyFill="1" applyBorder="1"/>
    <xf numFmtId="0" fontId="9" fillId="0" borderId="23" xfId="11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0" xfId="10" applyFill="1" applyBorder="1"/>
    <xf numFmtId="0" fontId="9" fillId="0" borderId="23" xfId="10" applyFill="1" applyBorder="1"/>
    <xf numFmtId="0" fontId="9" fillId="0" borderId="23" xfId="10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3" xfId="10" applyFill="1" applyBorder="1"/>
    <xf numFmtId="0" fontId="9" fillId="0" borderId="23" xfId="10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3" xfId="11" applyFont="1" applyFill="1" applyBorder="1"/>
    <xf numFmtId="0" fontId="9" fillId="0" borderId="0" xfId="11" applyFont="1" applyFill="1" applyBorder="1"/>
    <xf numFmtId="49" fontId="25" fillId="5" borderId="127" xfId="0" applyNumberFormat="1" applyFont="1" applyFill="1" applyBorder="1" applyAlignment="1" applyProtection="1">
      <alignment horizontal="center" vertical="center"/>
      <protection locked="0"/>
    </xf>
    <xf numFmtId="0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27" xfId="0" applyNumberFormat="1" applyFont="1" applyFill="1" applyBorder="1" applyAlignment="1" applyProtection="1">
      <alignment horizontal="center" vertical="center" wrapText="1"/>
      <protection locked="0"/>
    </xf>
    <xf numFmtId="4" fontId="25" fillId="5" borderId="129" xfId="0" applyNumberFormat="1" applyFont="1" applyFill="1" applyBorder="1" applyAlignment="1" applyProtection="1">
      <alignment horizontal="center" vertical="center"/>
      <protection locked="0"/>
    </xf>
    <xf numFmtId="0" fontId="25" fillId="5" borderId="128" xfId="0" applyNumberFormat="1" applyFont="1" applyFill="1" applyBorder="1" applyAlignment="1" applyProtection="1">
      <alignment horizontal="center" vertical="center"/>
      <protection locked="0"/>
    </xf>
    <xf numFmtId="4" fontId="25" fillId="6" borderId="127" xfId="0" applyNumberFormat="1" applyFont="1" applyFill="1" applyBorder="1" applyAlignment="1" applyProtection="1">
      <alignment horizontal="center" vertical="center"/>
    </xf>
    <xf numFmtId="0" fontId="25" fillId="5" borderId="10" xfId="0" applyNumberFormat="1" applyFont="1" applyFill="1" applyBorder="1" applyAlignment="1" applyProtection="1">
      <alignment horizontal="center" vertical="center"/>
      <protection locked="0"/>
    </xf>
    <xf numFmtId="0" fontId="25" fillId="6" borderId="130" xfId="0" applyNumberFormat="1" applyFont="1" applyFill="1" applyBorder="1" applyAlignment="1" applyProtection="1">
      <alignment horizontal="center" vertical="center" wrapText="1"/>
    </xf>
    <xf numFmtId="0" fontId="25" fillId="6" borderId="127" xfId="0" applyNumberFormat="1" applyFont="1" applyFill="1" applyBorder="1" applyAlignment="1" applyProtection="1">
      <alignment horizontal="center" vertical="center"/>
    </xf>
    <xf numFmtId="4" fontId="25" fillId="5" borderId="102" xfId="0" applyNumberFormat="1" applyFont="1" applyFill="1" applyBorder="1" applyAlignment="1" applyProtection="1">
      <alignment horizontal="center" vertical="center"/>
      <protection locked="0"/>
    </xf>
    <xf numFmtId="4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Font="1" applyFill="1" applyBorder="1" applyAlignment="1" applyProtection="1">
      <alignment horizontal="center" vertical="center"/>
      <protection locked="0"/>
    </xf>
    <xf numFmtId="0" fontId="9" fillId="0" borderId="23" xfId="10" applyFont="1" applyFill="1" applyBorder="1"/>
    <xf numFmtId="4" fontId="25" fillId="5" borderId="10" xfId="0" applyNumberFormat="1" applyFont="1" applyFill="1" applyBorder="1" applyAlignment="1" applyProtection="1">
      <alignment horizontal="center" vertical="center"/>
      <protection locked="0"/>
    </xf>
    <xf numFmtId="4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5" borderId="129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/>
    </xf>
    <xf numFmtId="2" fontId="28" fillId="0" borderId="4" xfId="0" applyNumberFormat="1" applyFont="1" applyFill="1" applyBorder="1" applyAlignment="1" applyProtection="1">
      <alignment horizontal="center" vertical="center"/>
    </xf>
    <xf numFmtId="2" fontId="28" fillId="0" borderId="131" xfId="0" applyNumberFormat="1" applyFont="1" applyFill="1" applyBorder="1" applyAlignment="1" applyProtection="1">
      <alignment horizontal="center" vertical="center"/>
    </xf>
    <xf numFmtId="2" fontId="28" fillId="0" borderId="0" xfId="0" applyNumberFormat="1" applyFont="1" applyFill="1" applyBorder="1" applyAlignment="1" applyProtection="1">
      <alignment horizontal="center" vertical="center"/>
    </xf>
    <xf numFmtId="0" fontId="28" fillId="0" borderId="132" xfId="0" applyFont="1" applyFill="1" applyBorder="1" applyAlignment="1" applyProtection="1">
      <alignment horizontal="center" vertical="center"/>
    </xf>
    <xf numFmtId="2" fontId="28" fillId="0" borderId="132" xfId="0" applyNumberFormat="1" applyFont="1" applyFill="1" applyBorder="1" applyAlignment="1" applyProtection="1">
      <alignment horizontal="center" vertical="center"/>
    </xf>
    <xf numFmtId="0" fontId="28" fillId="0" borderId="4" xfId="0" applyFont="1" applyFill="1" applyBorder="1" applyAlignment="1" applyProtection="1">
      <alignment horizontal="center" vertical="center"/>
    </xf>
    <xf numFmtId="0" fontId="28" fillId="0" borderId="131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horizontal="center" vertical="center"/>
    </xf>
    <xf numFmtId="0" fontId="28" fillId="0" borderId="133" xfId="0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 wrapText="1"/>
    </xf>
    <xf numFmtId="0" fontId="28" fillId="0" borderId="8" xfId="0" applyFont="1" applyFill="1" applyBorder="1" applyAlignment="1" applyProtection="1">
      <alignment horizontal="center" vertical="center" wrapText="1"/>
    </xf>
    <xf numFmtId="0" fontId="28" fillId="0" borderId="7" xfId="0" applyFont="1" applyFill="1" applyBorder="1" applyAlignment="1" applyProtection="1">
      <alignment horizontal="center" vertical="center" wrapText="1"/>
    </xf>
    <xf numFmtId="2" fontId="28" fillId="0" borderId="133" xfId="0" applyNumberFormat="1" applyFont="1" applyFill="1" applyBorder="1" applyAlignment="1" applyProtection="1">
      <alignment horizontal="center" vertical="center"/>
    </xf>
    <xf numFmtId="0" fontId="25" fillId="5" borderId="129" xfId="0" applyNumberFormat="1" applyFont="1" applyFill="1" applyBorder="1" applyAlignment="1" applyProtection="1">
      <alignment horizontal="center" vertical="center"/>
      <protection locked="0"/>
    </xf>
    <xf numFmtId="1" fontId="28" fillId="5" borderId="25" xfId="0" applyNumberFormat="1" applyFont="1" applyFill="1" applyBorder="1" applyAlignment="1" applyProtection="1">
      <alignment horizontal="center" vertical="center"/>
      <protection locked="0"/>
    </xf>
    <xf numFmtId="1" fontId="28" fillId="5" borderId="134" xfId="0" applyNumberFormat="1" applyFont="1" applyFill="1" applyBorder="1" applyAlignment="1" applyProtection="1">
      <alignment horizontal="center" vertical="center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34" xfId="0" applyNumberFormat="1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Protection="1"/>
    <xf numFmtId="0" fontId="20" fillId="2" borderId="3" xfId="0" applyFont="1" applyFill="1" applyBorder="1" applyProtection="1"/>
    <xf numFmtId="0" fontId="28" fillId="2" borderId="29" xfId="0" applyFont="1" applyFill="1" applyBorder="1" applyAlignment="1" applyProtection="1">
      <alignment horizontal="left" vertical="center"/>
    </xf>
    <xf numFmtId="165" fontId="44" fillId="5" borderId="98" xfId="0" applyNumberFormat="1" applyFont="1" applyFill="1" applyBorder="1" applyAlignment="1" applyProtection="1">
      <alignment horizontal="center" vertical="center"/>
      <protection locked="0"/>
    </xf>
    <xf numFmtId="165" fontId="44" fillId="5" borderId="100" xfId="0" applyNumberFormat="1" applyFont="1" applyFill="1" applyBorder="1" applyAlignment="1" applyProtection="1">
      <alignment horizontal="center" vertical="center"/>
      <protection locked="0"/>
    </xf>
    <xf numFmtId="165" fontId="44" fillId="5" borderId="107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17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Border="1" applyAlignment="1" applyProtection="1">
      <alignment horizontal="center" vertical="center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41" fillId="2" borderId="0" xfId="0" applyFont="1" applyFill="1" applyBorder="1" applyAlignment="1" applyProtection="1">
      <alignment horizontal="left" vertical="center"/>
    </xf>
    <xf numFmtId="0" fontId="25" fillId="2" borderId="0" xfId="0" applyFont="1" applyFill="1" applyBorder="1" applyAlignment="1" applyProtection="1">
      <alignment horizontal="center" vertical="center"/>
    </xf>
    <xf numFmtId="166" fontId="25" fillId="2" borderId="3" xfId="0" applyNumberFormat="1" applyFont="1" applyFill="1" applyBorder="1" applyAlignment="1" applyProtection="1">
      <alignment horizontal="center" vertical="center"/>
    </xf>
    <xf numFmtId="0" fontId="40" fillId="2" borderId="7" xfId="0" applyFont="1" applyFill="1" applyBorder="1" applyAlignment="1" applyProtection="1">
      <alignment horizontal="left" vertical="center"/>
    </xf>
    <xf numFmtId="49" fontId="25" fillId="5" borderId="41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97" xfId="0" applyNumberFormat="1" applyFont="1" applyFill="1" applyBorder="1" applyAlignment="1" applyProtection="1">
      <alignment horizontal="center" vertical="center"/>
      <protection locked="0"/>
    </xf>
    <xf numFmtId="49" fontId="25" fillId="5" borderId="102" xfId="0" applyNumberFormat="1" applyFont="1" applyFill="1" applyBorder="1" applyAlignment="1" applyProtection="1">
      <alignment horizontal="center" vertical="center"/>
      <protection locked="0"/>
    </xf>
    <xf numFmtId="166" fontId="25" fillId="5" borderId="96" xfId="0" applyNumberFormat="1" applyFont="1" applyFill="1" applyBorder="1" applyAlignment="1" applyProtection="1">
      <alignment horizontal="center" vertical="center"/>
      <protection locked="0"/>
    </xf>
    <xf numFmtId="169" fontId="25" fillId="6" borderId="97" xfId="0" applyNumberFormat="1" applyFont="1" applyFill="1" applyBorder="1" applyAlignment="1" applyProtection="1">
      <alignment horizontal="center" vertical="center"/>
    </xf>
    <xf numFmtId="0" fontId="20" fillId="0" borderId="135" xfId="0" applyFont="1" applyBorder="1"/>
    <xf numFmtId="0" fontId="20" fillId="0" borderId="136" xfId="0" applyFont="1" applyBorder="1"/>
    <xf numFmtId="2" fontId="20" fillId="0" borderId="93" xfId="0" applyNumberFormat="1" applyFont="1" applyFill="1" applyBorder="1"/>
    <xf numFmtId="0" fontId="25" fillId="2" borderId="8" xfId="0" applyFont="1" applyFill="1" applyBorder="1" applyAlignment="1" applyProtection="1">
      <alignment horizontal="left"/>
    </xf>
    <xf numFmtId="3" fontId="28" fillId="5" borderId="43" xfId="0" applyNumberFormat="1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Border="1" applyAlignment="1" applyProtection="1">
      <alignment horizontal="left"/>
    </xf>
    <xf numFmtId="173" fontId="30" fillId="2" borderId="0" xfId="21" applyNumberFormat="1" applyFont="1" applyFill="1" applyBorder="1" applyAlignment="1" applyProtection="1">
      <alignment horizontal="left"/>
    </xf>
    <xf numFmtId="0" fontId="25" fillId="5" borderId="130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46" xfId="0" applyNumberFormat="1" applyFont="1" applyFill="1" applyBorder="1" applyAlignment="1" applyProtection="1">
      <alignment horizontal="center" vertical="center"/>
      <protection locked="0"/>
    </xf>
    <xf numFmtId="10" fontId="25" fillId="5" borderId="128" xfId="8" applyNumberFormat="1" applyFont="1" applyFill="1" applyBorder="1" applyAlignment="1" applyProtection="1">
      <alignment horizontal="center" vertical="center" wrapText="1"/>
      <protection locked="0"/>
    </xf>
    <xf numFmtId="2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30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29" xfId="0" applyNumberFormat="1" applyFont="1" applyFill="1" applyBorder="1" applyAlignment="1" applyProtection="1">
      <alignment horizontal="center" vertical="center"/>
      <protection locked="0"/>
    </xf>
    <xf numFmtId="2" fontId="25" fillId="5" borderId="128" xfId="0" applyNumberFormat="1" applyFont="1" applyFill="1" applyBorder="1" applyAlignment="1" applyProtection="1">
      <alignment horizontal="center" vertical="center"/>
      <protection locked="0"/>
    </xf>
    <xf numFmtId="0" fontId="25" fillId="5" borderId="130" xfId="0" applyNumberFormat="1" applyFont="1" applyFill="1" applyBorder="1" applyAlignment="1" applyProtection="1">
      <alignment horizontal="center" vertical="center"/>
      <protection locked="0"/>
    </xf>
    <xf numFmtId="166" fontId="25" fillId="5" borderId="129" xfId="0" applyNumberFormat="1" applyFont="1" applyFill="1" applyBorder="1" applyAlignment="1" applyProtection="1">
      <alignment horizontal="center" vertical="center"/>
      <protection locked="0"/>
    </xf>
    <xf numFmtId="2" fontId="25" fillId="6" borderId="129" xfId="0" applyNumberFormat="1" applyFont="1" applyFill="1" applyBorder="1" applyAlignment="1" applyProtection="1">
      <alignment horizontal="center" vertical="center"/>
    </xf>
    <xf numFmtId="2" fontId="25" fillId="6" borderId="128" xfId="0" applyNumberFormat="1" applyFont="1" applyFill="1" applyBorder="1" applyAlignment="1" applyProtection="1">
      <alignment horizontal="center" vertical="center"/>
    </xf>
    <xf numFmtId="2" fontId="25" fillId="6" borderId="147" xfId="0" applyNumberFormat="1" applyFont="1" applyFill="1" applyBorder="1" applyAlignment="1" applyProtection="1">
      <alignment horizontal="center" vertical="center"/>
    </xf>
    <xf numFmtId="0" fontId="28" fillId="5" borderId="1" xfId="0" applyNumberFormat="1" applyFont="1" applyFill="1" applyBorder="1" applyAlignment="1" applyProtection="1">
      <alignment horizontal="left" vertical="top" wrapText="1"/>
      <protection locked="0"/>
    </xf>
    <xf numFmtId="0" fontId="28" fillId="5" borderId="1" xfId="0" applyNumberFormat="1" applyFont="1" applyFill="1" applyBorder="1" applyAlignment="1" applyProtection="1">
      <alignment horizontal="left" vertical="top"/>
      <protection locked="0"/>
    </xf>
    <xf numFmtId="0" fontId="28" fillId="5" borderId="2" xfId="0" applyNumberFormat="1" applyFont="1" applyFill="1" applyBorder="1" applyAlignment="1" applyProtection="1">
      <alignment horizontal="left" vertical="top"/>
      <protection locked="0"/>
    </xf>
    <xf numFmtId="0" fontId="28" fillId="5" borderId="0" xfId="0" applyNumberFormat="1" applyFont="1" applyFill="1" applyBorder="1" applyAlignment="1" applyProtection="1">
      <alignment horizontal="left" vertical="top"/>
      <protection locked="0"/>
    </xf>
    <xf numFmtId="0" fontId="28" fillId="5" borderId="3" xfId="0" applyNumberFormat="1" applyFont="1" applyFill="1" applyBorder="1" applyAlignment="1" applyProtection="1">
      <alignment horizontal="left" vertical="top"/>
      <protection locked="0"/>
    </xf>
    <xf numFmtId="0" fontId="28" fillId="5" borderId="4" xfId="0" applyNumberFormat="1" applyFont="1" applyFill="1" applyBorder="1" applyAlignment="1" applyProtection="1">
      <alignment horizontal="left" vertical="top"/>
      <protection locked="0"/>
    </xf>
    <xf numFmtId="0" fontId="28" fillId="5" borderId="5" xfId="0" applyNumberFormat="1" applyFont="1" applyFill="1" applyBorder="1" applyAlignment="1" applyProtection="1">
      <alignment horizontal="left" vertical="top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34" xfId="0" applyNumberFormat="1" applyFont="1" applyFill="1" applyBorder="1" applyAlignment="1" applyProtection="1">
      <alignment horizontal="center" vertical="center"/>
      <protection locked="0"/>
    </xf>
    <xf numFmtId="167" fontId="28" fillId="5" borderId="26" xfId="0" applyNumberFormat="1" applyFont="1" applyFill="1" applyBorder="1" applyAlignment="1" applyProtection="1">
      <alignment horizontal="center" vertical="center"/>
      <protection locked="0"/>
    </xf>
    <xf numFmtId="167" fontId="28" fillId="5" borderId="137" xfId="0" applyNumberFormat="1" applyFont="1" applyFill="1" applyBorder="1" applyAlignment="1" applyProtection="1">
      <alignment horizontal="center" vertical="center"/>
      <protection locked="0"/>
    </xf>
    <xf numFmtId="0" fontId="28" fillId="5" borderId="25" xfId="0" applyNumberFormat="1" applyFont="1" applyFill="1" applyBorder="1" applyAlignment="1" applyProtection="1">
      <alignment horizontal="center" vertical="center"/>
      <protection locked="0"/>
    </xf>
    <xf numFmtId="0" fontId="28" fillId="5" borderId="134" xfId="0" applyNumberFormat="1" applyFont="1" applyFill="1" applyBorder="1" applyAlignment="1" applyProtection="1">
      <alignment horizontal="center" vertical="center"/>
      <protection locked="0"/>
    </xf>
    <xf numFmtId="0" fontId="28" fillId="5" borderId="24" xfId="0" applyNumberFormat="1" applyFont="1" applyFill="1" applyBorder="1" applyAlignment="1" applyProtection="1">
      <alignment horizontal="center" vertical="center"/>
      <protection locked="0"/>
    </xf>
    <xf numFmtId="0" fontId="28" fillId="5" borderId="58" xfId="0" applyNumberFormat="1" applyFont="1" applyFill="1" applyBorder="1" applyAlignment="1" applyProtection="1">
      <alignment horizontal="center" vertical="center"/>
      <protection locked="0"/>
    </xf>
    <xf numFmtId="0" fontId="28" fillId="5" borderId="26" xfId="0" applyNumberFormat="1" applyFont="1" applyFill="1" applyBorder="1" applyAlignment="1" applyProtection="1">
      <alignment horizontal="center" vertical="center"/>
      <protection locked="0"/>
    </xf>
    <xf numFmtId="9" fontId="28" fillId="5" borderId="56" xfId="0" applyNumberFormat="1" applyFont="1" applyFill="1" applyBorder="1" applyAlignment="1" applyProtection="1">
      <alignment horizontal="center" vertical="center"/>
      <protection locked="0"/>
    </xf>
    <xf numFmtId="0" fontId="28" fillId="5" borderId="56" xfId="0" applyNumberFormat="1" applyFont="1" applyFill="1" applyBorder="1" applyAlignment="1" applyProtection="1">
      <alignment horizontal="center" vertical="center"/>
      <protection locked="0"/>
    </xf>
    <xf numFmtId="0" fontId="34" fillId="5" borderId="24" xfId="0" applyNumberFormat="1" applyFont="1" applyFill="1" applyBorder="1" applyAlignment="1" applyProtection="1">
      <alignment horizontal="left" vertical="center"/>
      <protection locked="0"/>
    </xf>
    <xf numFmtId="0" fontId="34" fillId="5" borderId="42" xfId="0" applyNumberFormat="1" applyFont="1" applyFill="1" applyBorder="1" applyAlignment="1" applyProtection="1">
      <alignment horizontal="left" vertical="center"/>
      <protection locked="0"/>
    </xf>
    <xf numFmtId="0" fontId="28" fillId="5" borderId="26" xfId="0" applyNumberFormat="1" applyFont="1" applyFill="1" applyBorder="1" applyAlignment="1" applyProtection="1">
      <alignment horizontal="left" vertical="center"/>
      <protection locked="0"/>
    </xf>
    <xf numFmtId="0" fontId="28" fillId="5" borderId="137" xfId="0" applyNumberFormat="1" applyFont="1" applyFill="1" applyBorder="1" applyAlignment="1" applyProtection="1">
      <alignment horizontal="left" vertical="center"/>
      <protection locked="0"/>
    </xf>
    <xf numFmtId="0" fontId="25" fillId="2" borderId="139" xfId="0" applyFont="1" applyFill="1" applyBorder="1" applyAlignment="1" applyProtection="1">
      <alignment horizontal="center" vertical="center" wrapText="1"/>
    </xf>
    <xf numFmtId="0" fontId="25" fillId="2" borderId="140" xfId="0" applyFont="1" applyFill="1" applyBorder="1" applyAlignment="1" applyProtection="1">
      <alignment horizontal="center" vertical="center" wrapText="1"/>
    </xf>
    <xf numFmtId="0" fontId="25" fillId="2" borderId="104" xfId="0" applyFont="1" applyFill="1" applyBorder="1" applyAlignment="1" applyProtection="1">
      <alignment horizontal="center" vertical="center" wrapText="1"/>
    </xf>
    <xf numFmtId="0" fontId="28" fillId="5" borderId="25" xfId="0" applyNumberFormat="1" applyFont="1" applyFill="1" applyBorder="1" applyAlignment="1" applyProtection="1">
      <alignment horizontal="left" vertical="center"/>
      <protection locked="0"/>
    </xf>
    <xf numFmtId="0" fontId="28" fillId="5" borderId="134" xfId="0" applyNumberFormat="1" applyFont="1" applyFill="1" applyBorder="1" applyAlignment="1" applyProtection="1">
      <alignment horizontal="left" vertical="center"/>
      <protection locked="0"/>
    </xf>
    <xf numFmtId="0" fontId="11" fillId="5" borderId="25" xfId="5" applyNumberFormat="1" applyFill="1" applyBorder="1" applyAlignment="1" applyProtection="1">
      <alignment horizontal="left" vertical="center"/>
      <protection locked="0"/>
    </xf>
    <xf numFmtId="0" fontId="34" fillId="5" borderId="25" xfId="0" applyNumberFormat="1" applyFont="1" applyFill="1" applyBorder="1" applyAlignment="1" applyProtection="1">
      <alignment horizontal="left" vertical="center"/>
      <protection locked="0"/>
    </xf>
    <xf numFmtId="0" fontId="34" fillId="5" borderId="134" xfId="0" applyNumberFormat="1" applyFont="1" applyFill="1" applyBorder="1" applyAlignment="1" applyProtection="1">
      <alignment horizontal="left" vertical="center"/>
      <protection locked="0"/>
    </xf>
    <xf numFmtId="14" fontId="34" fillId="5" borderId="26" xfId="0" applyNumberFormat="1" applyFont="1" applyFill="1" applyBorder="1" applyAlignment="1" applyProtection="1">
      <alignment horizontal="left" vertical="center"/>
      <protection locked="0"/>
    </xf>
    <xf numFmtId="14" fontId="34" fillId="5" borderId="137" xfId="0" applyNumberFormat="1" applyFont="1" applyFill="1" applyBorder="1" applyAlignment="1" applyProtection="1">
      <alignment horizontal="left" vertical="center"/>
      <protection locked="0"/>
    </xf>
    <xf numFmtId="49" fontId="28" fillId="0" borderId="6" xfId="0" applyNumberFormat="1" applyFont="1" applyFill="1" applyBorder="1" applyAlignment="1" applyProtection="1">
      <alignment horizontal="left" vertical="top" wrapText="1"/>
      <protection locked="0"/>
    </xf>
    <xf numFmtId="49" fontId="28" fillId="0" borderId="1" xfId="0" applyNumberFormat="1" applyFont="1" applyFill="1" applyBorder="1" applyAlignment="1" applyProtection="1">
      <alignment horizontal="left" vertical="top" wrapText="1"/>
      <protection locked="0"/>
    </xf>
    <xf numFmtId="49" fontId="28" fillId="0" borderId="2" xfId="0" applyNumberFormat="1" applyFont="1" applyFill="1" applyBorder="1" applyAlignment="1" applyProtection="1">
      <alignment horizontal="left" vertical="top" wrapText="1"/>
      <protection locked="0"/>
    </xf>
    <xf numFmtId="49" fontId="28" fillId="0" borderId="51" xfId="0" applyNumberFormat="1" applyFont="1" applyFill="1" applyBorder="1" applyAlignment="1" applyProtection="1">
      <alignment horizontal="left" vertical="top" wrapText="1"/>
      <protection locked="0"/>
    </xf>
    <xf numFmtId="49" fontId="28" fillId="0" borderId="43" xfId="0" applyNumberFormat="1" applyFont="1" applyFill="1" applyBorder="1" applyAlignment="1" applyProtection="1">
      <alignment horizontal="left" vertical="top" wrapText="1"/>
      <protection locked="0"/>
    </xf>
    <xf numFmtId="49" fontId="28" fillId="0" borderId="138" xfId="0" applyNumberFormat="1" applyFont="1" applyFill="1" applyBorder="1" applyAlignment="1" applyProtection="1">
      <alignment horizontal="left" vertical="top" wrapText="1"/>
      <protection locked="0"/>
    </xf>
    <xf numFmtId="0" fontId="28" fillId="2" borderId="0" xfId="0" applyNumberFormat="1" applyFont="1" applyFill="1" applyAlignment="1" applyProtection="1">
      <alignment horizontal="center"/>
    </xf>
    <xf numFmtId="49" fontId="28" fillId="0" borderId="27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24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42" xfId="0" applyNumberFormat="1" applyFont="1" applyFill="1" applyBorder="1" applyAlignment="1" applyProtection="1">
      <alignment horizontal="center" vertical="top" wrapText="1"/>
      <protection locked="0"/>
    </xf>
    <xf numFmtId="49" fontId="34" fillId="5" borderId="25" xfId="0" applyNumberFormat="1" applyFont="1" applyFill="1" applyBorder="1" applyAlignment="1" applyProtection="1">
      <alignment horizontal="left" vertical="center"/>
      <protection locked="0"/>
    </xf>
    <xf numFmtId="49" fontId="34" fillId="5" borderId="134" xfId="0" applyNumberFormat="1" applyFont="1" applyFill="1" applyBorder="1" applyAlignment="1" applyProtection="1">
      <alignment horizontal="left" vertical="center"/>
      <protection locked="0"/>
    </xf>
    <xf numFmtId="49" fontId="34" fillId="5" borderId="26" xfId="0" applyNumberFormat="1" applyFont="1" applyFill="1" applyBorder="1" applyAlignment="1" applyProtection="1">
      <alignment horizontal="left" vertical="center"/>
      <protection locked="0"/>
    </xf>
    <xf numFmtId="49" fontId="34" fillId="5" borderId="137" xfId="0" applyNumberFormat="1" applyFont="1" applyFill="1" applyBorder="1" applyAlignment="1" applyProtection="1">
      <alignment horizontal="left" vertical="center"/>
      <protection locked="0"/>
    </xf>
    <xf numFmtId="0" fontId="34" fillId="5" borderId="26" xfId="0" applyNumberFormat="1" applyFont="1" applyFill="1" applyBorder="1" applyAlignment="1" applyProtection="1">
      <alignment horizontal="left" vertical="center"/>
      <protection locked="0"/>
    </xf>
    <xf numFmtId="0" fontId="25" fillId="2" borderId="8" xfId="0" applyFont="1" applyFill="1" applyBorder="1" applyAlignment="1" applyProtection="1">
      <alignment horizontal="left"/>
    </xf>
    <xf numFmtId="0" fontId="20" fillId="0" borderId="4" xfId="0" applyFont="1" applyBorder="1" applyAlignment="1"/>
    <xf numFmtId="0" fontId="34" fillId="6" borderId="24" xfId="0" applyNumberFormat="1" applyFont="1" applyFill="1" applyBorder="1" applyAlignment="1" applyProtection="1">
      <alignment horizontal="left" vertical="center"/>
    </xf>
    <xf numFmtId="0" fontId="20" fillId="6" borderId="24" xfId="0" applyFont="1" applyFill="1" applyBorder="1" applyAlignment="1">
      <alignment horizontal="left" vertical="center"/>
    </xf>
    <xf numFmtId="0" fontId="20" fillId="6" borderId="42" xfId="0" applyFont="1" applyFill="1" applyBorder="1" applyAlignment="1">
      <alignment horizontal="left" vertical="center"/>
    </xf>
    <xf numFmtId="0" fontId="31" fillId="6" borderId="25" xfId="5" applyNumberFormat="1" applyFont="1" applyFill="1" applyBorder="1" applyAlignment="1" applyProtection="1">
      <alignment horizontal="left" vertical="center"/>
    </xf>
    <xf numFmtId="0" fontId="38" fillId="6" borderId="25" xfId="0" applyFont="1" applyFill="1" applyBorder="1" applyAlignment="1">
      <alignment horizontal="left" vertical="center"/>
    </xf>
    <xf numFmtId="0" fontId="38" fillId="6" borderId="134" xfId="0" applyFont="1" applyFill="1" applyBorder="1" applyAlignment="1">
      <alignment horizontal="left" vertical="center"/>
    </xf>
    <xf numFmtId="0" fontId="34" fillId="6" borderId="25" xfId="0" applyNumberFormat="1" applyFont="1" applyFill="1" applyBorder="1" applyAlignment="1" applyProtection="1">
      <alignment horizontal="left" vertical="center"/>
    </xf>
    <xf numFmtId="0" fontId="20" fillId="6" borderId="25" xfId="0" applyFont="1" applyFill="1" applyBorder="1" applyAlignment="1">
      <alignment horizontal="left" vertical="center"/>
    </xf>
    <xf numFmtId="0" fontId="20" fillId="6" borderId="134" xfId="0" applyFont="1" applyFill="1" applyBorder="1" applyAlignment="1">
      <alignment horizontal="left" vertical="center"/>
    </xf>
    <xf numFmtId="14" fontId="34" fillId="6" borderId="26" xfId="0" applyNumberFormat="1" applyFont="1" applyFill="1" applyBorder="1" applyAlignment="1" applyProtection="1">
      <alignment horizontal="left" vertical="center"/>
    </xf>
    <xf numFmtId="0" fontId="20" fillId="6" borderId="26" xfId="0" applyFont="1" applyFill="1" applyBorder="1" applyAlignment="1">
      <alignment horizontal="left" vertical="center"/>
    </xf>
    <xf numFmtId="0" fontId="20" fillId="6" borderId="137" xfId="0" applyFont="1" applyFill="1" applyBorder="1" applyAlignment="1">
      <alignment horizontal="left" vertical="center"/>
    </xf>
    <xf numFmtId="49" fontId="34" fillId="6" borderId="24" xfId="0" applyNumberFormat="1" applyFont="1" applyFill="1" applyBorder="1" applyAlignment="1" applyProtection="1">
      <alignment horizontal="left" vertical="center"/>
    </xf>
    <xf numFmtId="0" fontId="20" fillId="6" borderId="43" xfId="0" applyFont="1" applyFill="1" applyBorder="1" applyAlignment="1">
      <alignment horizontal="left" vertical="center"/>
    </xf>
    <xf numFmtId="0" fontId="34" fillId="6" borderId="26" xfId="0" applyNumberFormat="1" applyFont="1" applyFill="1" applyBorder="1" applyAlignment="1" applyProtection="1">
      <alignment horizontal="left" vertical="center"/>
    </xf>
    <xf numFmtId="0" fontId="25" fillId="2" borderId="4" xfId="0" applyFont="1" applyFill="1" applyBorder="1" applyAlignment="1" applyProtection="1">
      <alignment horizontal="left"/>
    </xf>
    <xf numFmtId="49" fontId="34" fillId="6" borderId="42" xfId="0" applyNumberFormat="1" applyFont="1" applyFill="1" applyBorder="1" applyAlignment="1" applyProtection="1">
      <alignment horizontal="left" vertical="center"/>
    </xf>
    <xf numFmtId="0" fontId="34" fillId="6" borderId="134" xfId="0" applyNumberFormat="1" applyFont="1" applyFill="1" applyBorder="1" applyAlignment="1" applyProtection="1">
      <alignment horizontal="left" vertical="center"/>
    </xf>
    <xf numFmtId="14" fontId="34" fillId="6" borderId="137" xfId="0" applyNumberFormat="1" applyFont="1" applyFill="1" applyBorder="1" applyAlignment="1" applyProtection="1">
      <alignment horizontal="left" vertical="center"/>
    </xf>
    <xf numFmtId="0" fontId="20" fillId="0" borderId="4" xfId="0" applyFont="1" applyBorder="1" applyAlignment="1">
      <alignment horizontal="left"/>
    </xf>
    <xf numFmtId="0" fontId="34" fillId="6" borderId="42" xfId="0" applyNumberFormat="1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horizontal="left" vertical="center"/>
    </xf>
    <xf numFmtId="0" fontId="27" fillId="2" borderId="25" xfId="0" applyFont="1" applyFill="1" applyBorder="1" applyAlignment="1" applyProtection="1">
      <alignment horizontal="left" vertical="center"/>
    </xf>
    <xf numFmtId="0" fontId="27" fillId="2" borderId="29" xfId="0" applyFont="1" applyFill="1" applyBorder="1" applyAlignment="1" applyProtection="1">
      <alignment horizontal="left" vertical="center"/>
    </xf>
    <xf numFmtId="0" fontId="27" fillId="2" borderId="26" xfId="0" applyFont="1" applyFill="1" applyBorder="1" applyAlignment="1" applyProtection="1">
      <alignment horizontal="left" vertical="center"/>
    </xf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1" xfId="0" applyFont="1" applyFill="1" applyBorder="1" applyAlignment="1" applyProtection="1">
      <alignment horizontal="left" vertical="top" wrapText="1"/>
    </xf>
    <xf numFmtId="0" fontId="30" fillId="2" borderId="2" xfId="0" applyFont="1" applyFill="1" applyBorder="1" applyAlignment="1" applyProtection="1">
      <alignment horizontal="left" vertical="top" wrapText="1"/>
    </xf>
    <xf numFmtId="0" fontId="30" fillId="2" borderId="7" xfId="0" applyFont="1" applyFill="1" applyBorder="1" applyAlignment="1" applyProtection="1">
      <alignment horizontal="left" vertical="top" wrapText="1"/>
    </xf>
    <xf numFmtId="0" fontId="30" fillId="2" borderId="0" xfId="0" applyFont="1" applyFill="1" applyBorder="1" applyAlignment="1" applyProtection="1">
      <alignment horizontal="left" vertical="top" wrapText="1"/>
    </xf>
    <xf numFmtId="0" fontId="30" fillId="2" borderId="3" xfId="0" applyFont="1" applyFill="1" applyBorder="1" applyAlignment="1" applyProtection="1">
      <alignment horizontal="left" vertical="top" wrapText="1"/>
    </xf>
    <xf numFmtId="0" fontId="30" fillId="2" borderId="8" xfId="0" applyFont="1" applyFill="1" applyBorder="1" applyAlignment="1" applyProtection="1">
      <alignment horizontal="left" vertical="top" wrapText="1"/>
    </xf>
    <xf numFmtId="0" fontId="30" fillId="2" borderId="4" xfId="0" applyFont="1" applyFill="1" applyBorder="1" applyAlignment="1" applyProtection="1">
      <alignment horizontal="left" vertical="top" wrapText="1"/>
    </xf>
    <xf numFmtId="0" fontId="30" fillId="2" borderId="5" xfId="0" applyFont="1" applyFill="1" applyBorder="1" applyAlignment="1" applyProtection="1">
      <alignment horizontal="left" vertical="top" wrapText="1"/>
    </xf>
    <xf numFmtId="0" fontId="29" fillId="2" borderId="7" xfId="0" applyFont="1" applyFill="1" applyBorder="1" applyAlignment="1" applyProtection="1">
      <alignment horizontal="left" wrapText="1"/>
    </xf>
    <xf numFmtId="0" fontId="29" fillId="2" borderId="0" xfId="0" applyFont="1" applyFill="1" applyBorder="1" applyAlignment="1" applyProtection="1">
      <alignment horizontal="left" wrapText="1"/>
    </xf>
    <xf numFmtId="0" fontId="29" fillId="2" borderId="8" xfId="0" applyFont="1" applyFill="1" applyBorder="1" applyAlignment="1" applyProtection="1">
      <alignment horizontal="left" wrapText="1"/>
    </xf>
    <xf numFmtId="0" fontId="29" fillId="2" borderId="4" xfId="0" applyFont="1" applyFill="1" applyBorder="1" applyAlignment="1" applyProtection="1">
      <alignment horizontal="left" wrapText="1"/>
    </xf>
    <xf numFmtId="0" fontId="29" fillId="2" borderId="48" xfId="0" applyFont="1" applyFill="1" applyBorder="1" applyAlignment="1" applyProtection="1">
      <alignment horizontal="left" wrapText="1"/>
    </xf>
    <xf numFmtId="0" fontId="29" fillId="2" borderId="141" xfId="0" applyFont="1" applyFill="1" applyBorder="1" applyAlignment="1" applyProtection="1">
      <alignment horizontal="left" wrapText="1"/>
    </xf>
    <xf numFmtId="0" fontId="29" fillId="2" borderId="5" xfId="0" applyFont="1" applyFill="1" applyBorder="1" applyAlignment="1" applyProtection="1">
      <alignment horizontal="left" wrapText="1"/>
    </xf>
    <xf numFmtId="49" fontId="34" fillId="11" borderId="25" xfId="0" applyNumberFormat="1" applyFont="1" applyFill="1" applyBorder="1" applyAlignment="1" applyProtection="1">
      <alignment horizontal="left" vertical="center"/>
    </xf>
    <xf numFmtId="49" fontId="34" fillId="11" borderId="134" xfId="0" applyNumberFormat="1" applyFont="1" applyFill="1" applyBorder="1" applyAlignment="1" applyProtection="1">
      <alignment horizontal="left" vertical="center"/>
    </xf>
    <xf numFmtId="0" fontId="27" fillId="2" borderId="27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 applyProtection="1">
      <alignment horizontal="left" vertical="center"/>
    </xf>
    <xf numFmtId="49" fontId="34" fillId="6" borderId="43" xfId="0" applyNumberFormat="1" applyFont="1" applyFill="1" applyBorder="1" applyAlignment="1" applyProtection="1">
      <alignment horizontal="left" vertical="center"/>
    </xf>
    <xf numFmtId="0" fontId="34" fillId="6" borderId="43" xfId="0" applyNumberFormat="1" applyFont="1" applyFill="1" applyBorder="1" applyAlignment="1" applyProtection="1">
      <alignment horizontal="left" vertical="center"/>
    </xf>
    <xf numFmtId="49" fontId="34" fillId="6" borderId="25" xfId="0" applyNumberFormat="1" applyFont="1" applyFill="1" applyBorder="1" applyAlignment="1" applyProtection="1">
      <alignment horizontal="left" vertical="center"/>
    </xf>
    <xf numFmtId="49" fontId="34" fillId="6" borderId="134" xfId="0" applyNumberFormat="1" applyFont="1" applyFill="1" applyBorder="1" applyAlignment="1" applyProtection="1">
      <alignment horizontal="left" vertical="center"/>
    </xf>
    <xf numFmtId="0" fontId="20" fillId="6" borderId="21" xfId="0" applyNumberFormat="1" applyFont="1" applyFill="1" applyBorder="1" applyAlignment="1">
      <alignment horizontal="left" vertical="top" wrapText="1"/>
    </xf>
    <xf numFmtId="0" fontId="20" fillId="6" borderId="16" xfId="0" applyNumberFormat="1" applyFont="1" applyFill="1" applyBorder="1" applyAlignment="1">
      <alignment horizontal="left" vertical="top" wrapText="1"/>
    </xf>
    <xf numFmtId="0" fontId="20" fillId="6" borderId="22" xfId="0" applyNumberFormat="1" applyFont="1" applyFill="1" applyBorder="1" applyAlignment="1">
      <alignment horizontal="left" vertical="top" wrapText="1"/>
    </xf>
    <xf numFmtId="0" fontId="20" fillId="5" borderId="21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0" fontId="20" fillId="5" borderId="106" xfId="0" applyFont="1" applyFill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20" fillId="6" borderId="143" xfId="0" applyNumberFormat="1" applyFont="1" applyFill="1" applyBorder="1" applyAlignment="1">
      <alignment horizontal="left" vertical="top" wrapText="1"/>
    </xf>
    <xf numFmtId="0" fontId="20" fillId="6" borderId="56" xfId="0" applyNumberFormat="1" applyFont="1" applyFill="1" applyBorder="1" applyAlignment="1">
      <alignment horizontal="left" vertical="top" wrapText="1"/>
    </xf>
    <xf numFmtId="0" fontId="20" fillId="6" borderId="114" xfId="0" applyNumberFormat="1" applyFont="1" applyFill="1" applyBorder="1" applyAlignment="1">
      <alignment horizontal="left" vertical="top" wrapText="1"/>
    </xf>
    <xf numFmtId="0" fontId="20" fillId="5" borderId="143" xfId="0" applyFont="1" applyFill="1" applyBorder="1" applyAlignment="1">
      <alignment horizontal="center"/>
    </xf>
    <xf numFmtId="0" fontId="20" fillId="5" borderId="56" xfId="0" applyFont="1" applyFill="1" applyBorder="1" applyAlignment="1">
      <alignment horizontal="center"/>
    </xf>
    <xf numFmtId="0" fontId="20" fillId="5" borderId="105" xfId="0" applyFont="1" applyFill="1" applyBorder="1" applyAlignment="1">
      <alignment horizontal="center"/>
    </xf>
    <xf numFmtId="0" fontId="31" fillId="6" borderId="134" xfId="5" applyNumberFormat="1" applyFont="1" applyFill="1" applyBorder="1" applyAlignment="1" applyProtection="1">
      <alignment horizontal="left" vertical="center"/>
    </xf>
    <xf numFmtId="0" fontId="34" fillId="0" borderId="8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/>
    </xf>
    <xf numFmtId="0" fontId="27" fillId="0" borderId="30" xfId="0" applyFont="1" applyBorder="1" applyAlignment="1">
      <alignment horizontal="left" vertical="top"/>
    </xf>
    <xf numFmtId="0" fontId="27" fillId="0" borderId="31" xfId="0" applyFont="1" applyBorder="1" applyAlignment="1">
      <alignment horizontal="left" vertical="top"/>
    </xf>
    <xf numFmtId="0" fontId="27" fillId="0" borderId="32" xfId="0" applyFont="1" applyBorder="1" applyAlignment="1">
      <alignment horizontal="left" vertical="top"/>
    </xf>
    <xf numFmtId="0" fontId="20" fillId="6" borderId="143" xfId="0" applyFont="1" applyFill="1" applyBorder="1" applyAlignment="1">
      <alignment horizontal="left" vertical="top"/>
    </xf>
    <xf numFmtId="0" fontId="20" fillId="6" borderId="56" xfId="0" applyFont="1" applyFill="1" applyBorder="1" applyAlignment="1">
      <alignment horizontal="left" vertical="top"/>
    </xf>
    <xf numFmtId="0" fontId="20" fillId="6" borderId="105" xfId="0" applyFont="1" applyFill="1" applyBorder="1" applyAlignment="1">
      <alignment horizontal="left" vertical="top"/>
    </xf>
    <xf numFmtId="0" fontId="20" fillId="6" borderId="23" xfId="0" applyFont="1" applyFill="1" applyBorder="1" applyAlignment="1">
      <alignment horizontal="left" vertical="top"/>
    </xf>
    <xf numFmtId="0" fontId="20" fillId="6" borderId="144" xfId="0" applyFont="1" applyFill="1" applyBorder="1" applyAlignment="1">
      <alignment horizontal="left" vertical="top"/>
    </xf>
    <xf numFmtId="0" fontId="20" fillId="6" borderId="91" xfId="0" applyFont="1" applyFill="1" applyBorder="1" applyAlignment="1">
      <alignment horizontal="left" vertical="top"/>
    </xf>
    <xf numFmtId="0" fontId="20" fillId="6" borderId="142" xfId="0" applyFont="1" applyFill="1" applyBorder="1" applyAlignment="1">
      <alignment horizontal="left" vertical="top"/>
    </xf>
    <xf numFmtId="0" fontId="20" fillId="5" borderId="145" xfId="0" applyFont="1" applyFill="1" applyBorder="1" applyAlignment="1">
      <alignment horizontal="center"/>
    </xf>
    <xf numFmtId="0" fontId="20" fillId="5" borderId="113" xfId="0" applyFont="1" applyFill="1" applyBorder="1" applyAlignment="1">
      <alignment horizontal="center"/>
    </xf>
    <xf numFmtId="0" fontId="20" fillId="5" borderId="108" xfId="0" applyFont="1" applyFill="1" applyBorder="1" applyAlignment="1">
      <alignment horizontal="center"/>
    </xf>
    <xf numFmtId="14" fontId="6" fillId="5" borderId="30" xfId="0" applyNumberFormat="1" applyFont="1" applyFill="1" applyBorder="1" applyAlignment="1" applyProtection="1">
      <alignment horizontal="center" vertical="center"/>
    </xf>
    <xf numFmtId="14" fontId="6" fillId="5" borderId="32" xfId="0" applyNumberFormat="1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textRotation="90" wrapText="1"/>
    </xf>
    <xf numFmtId="0" fontId="6" fillId="2" borderId="31" xfId="0" applyFont="1" applyFill="1" applyBorder="1" applyAlignment="1" applyProtection="1">
      <alignment horizontal="center" textRotation="90" wrapText="1"/>
    </xf>
    <xf numFmtId="0" fontId="6" fillId="2" borderId="32" xfId="0" applyFont="1" applyFill="1" applyBorder="1" applyAlignment="1" applyProtection="1">
      <alignment horizontal="center" textRotation="90" wrapText="1"/>
    </xf>
    <xf numFmtId="0" fontId="32" fillId="0" borderId="8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0" fillId="6" borderId="145" xfId="0" applyNumberFormat="1" applyFont="1" applyFill="1" applyBorder="1" applyAlignment="1">
      <alignment horizontal="left" vertical="top" wrapText="1"/>
    </xf>
    <xf numFmtId="0" fontId="20" fillId="6" borderId="113" xfId="0" applyNumberFormat="1" applyFont="1" applyFill="1" applyBorder="1" applyAlignment="1">
      <alignment horizontal="left" vertical="top" wrapText="1"/>
    </xf>
    <xf numFmtId="0" fontId="20" fillId="6" borderId="115" xfId="0" applyNumberFormat="1" applyFont="1" applyFill="1" applyBorder="1" applyAlignment="1">
      <alignment horizontal="left" vertical="top" wrapText="1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top"/>
    </xf>
    <xf numFmtId="1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43" fillId="0" borderId="0" xfId="0" applyFont="1" applyAlignment="1">
      <alignment horizontal="center"/>
    </xf>
    <xf numFmtId="0" fontId="43" fillId="9" borderId="0" xfId="0" applyFont="1" applyFill="1" applyBorder="1" applyAlignment="1">
      <alignment horizontal="center"/>
    </xf>
  </cellXfs>
  <cellStyles count="22">
    <cellStyle name="Euro" xfId="1"/>
    <cellStyle name="Euro 2" xfId="2"/>
    <cellStyle name="Euro 2 2" xfId="3"/>
    <cellStyle name="Euro 3" xfId="4"/>
    <cellStyle name="Hyperlink" xfId="5" builtinId="8"/>
    <cellStyle name="Hyperlink 2" xfId="6"/>
    <cellStyle name="Normal_030709_QAF_Spezifizierung_1.8" xfId="7"/>
    <cellStyle name="Prozent" xfId="8" builtinId="5"/>
    <cellStyle name="Standard" xfId="0" builtinId="0"/>
    <cellStyle name="Standard 2" xfId="9"/>
    <cellStyle name="Standard 2 2" xfId="10"/>
    <cellStyle name="Standard 2 3" xfId="11"/>
    <cellStyle name="Standard 3" xfId="12"/>
    <cellStyle name="Standard 4" xfId="13"/>
    <cellStyle name="Standard 5" xfId="14"/>
    <cellStyle name="Standard 6" xfId="15"/>
    <cellStyle name="Standard 7" xfId="16"/>
    <cellStyle name="Währung" xfId="21" builtinId="4"/>
    <cellStyle name="Währung 2" xfId="17"/>
    <cellStyle name="Währung 2 2" xfId="18"/>
    <cellStyle name="Währung 3" xfId="19"/>
    <cellStyle name="Währung 4" xfId="20"/>
  </cellStyles>
  <dxfs count="44">
    <dxf>
      <border>
        <bottom style="thin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fill>
        <patternFill patternType="none">
          <bgColor indexed="65"/>
        </patternFill>
      </fill>
    </dxf>
    <dxf>
      <font>
        <name val="BMW Group Light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0F0F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ill>
        <patternFill>
          <bgColor rgb="FFF0F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>
        <left/>
      </border>
    </dxf>
    <dxf>
      <fill>
        <patternFill>
          <bgColor theme="0"/>
        </patternFill>
      </fill>
      <border>
        <left/>
        <right/>
      </border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  <border>
        <left/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9" defaultPivotStyle="PivotStyleLight16">
    <tableStyle name="PivotTable-Format 1" table="0" count="0"/>
    <tableStyle name="PivotTable-Format 2" table="0" count="1">
      <tableStyleElement type="wholeTable" dxfId="43"/>
    </tableStyle>
    <tableStyle name="PivotTable-Format 3" table="0" count="1">
      <tableStyleElement type="wholeTable" dxfId="4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qxb4516\AppData\Local\Microsoft\Windows\Temporary%20Internet%20Files\Content.Outlook\3TTEVHZZ\KON_111005_SBM_Inventarisieru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BM-Inventarisierung"/>
      <sheetName val="Prämissenblatt"/>
    </sheetNames>
    <sheetDataSet>
      <sheetData sheetId="0"/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wicknagl Markus" refreshedDate="41348.330732060182" createdVersion="1" refreshedVersion="3" recordCount="27" upgradeOnRefresh="1">
  <cacheSource type="worksheet">
    <worksheetSource ref="Y11:AA38" sheet="Material"/>
  </cacheSource>
  <cacheFields count="3">
    <cacheField name=" Rohstoffbezeichnung" numFmtId="0">
      <sharedItems containsNonDate="0" containsBlank="1" count="16">
        <m/>
        <s v="Kunststoff PP-GFxx - Recyclat" u="1"/>
        <s v="Kunststoff PP-TVxx - Recyclat" u="1"/>
        <s v="Carbon Black" u="1"/>
        <s v="Kunststoff PA - Recyclat" u="1"/>
        <s v="Kunststoff PP - Recyclat" u="1"/>
        <s v="ALUMINIUM HG 3M SELLER LME (MTZ)" u="1"/>
        <s v="Kunststoff Polyol" u="1"/>
        <s v="BLEI LME CASH SELLER (MTZ)" u="1"/>
        <s v="Legierungszuschlag" u="1"/>
        <s v="Zink (Reinrohstoff)" u="1"/>
        <s v="Aluminium (LME, Reinrohstoff)" u="1"/>
        <s v="Blei (LME, Reinrohstoff)" u="1"/>
        <s v="Kunststoff Polyacrylnitril" u="1"/>
        <s v="Kunststoff MDI" u="1"/>
        <s v="Kunststoff ABS-PC - Recyclat" u="1"/>
      </sharedItems>
    </cacheField>
    <cacheField name=" Bezugsgewicht [kg]" numFmtId="0">
      <sharedItems containsNonDate="0" containsString="0" containsBlank="1"/>
    </cacheField>
    <cacheField name=" Rohstoffnotierung_x000a_ Ro [AW/kg]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5" cacheId="88" dataOnRows="1" applyNumberFormats="0" applyBorderFormats="0" applyFontFormats="0" applyPatternFormats="0" applyAlignmentFormats="0" applyWidthHeightFormats="1" dataCaption="Daten" showMissing="0" updatedVersion="3" showMemberPropertyTips="0" rowGrandTotals="0" colGrandTotals="0" itemPrintTitles="1" createdVersion="1" indent="0" compact="0" compactData="0" gridDropZones="1">
  <location ref="C13:D15" firstHeaderRow="2" firstDataRow="2" firstDataCol="1"/>
  <pivotFields count="3">
    <pivotField axis="axisRow" compact="0" outline="0" subtotalTop="0" showAll="0" includeNewItemsInFilter="1" defaultSubtotal="0">
      <items count="16">
        <item h="1" x="0"/>
        <item m="1" x="12"/>
        <item m="1" x="3"/>
        <item m="1" x="8"/>
        <item m="1" x="11"/>
        <item m="1" x="10"/>
        <item m="1" x="4"/>
        <item m="1" x="7"/>
        <item m="1" x="5"/>
        <item m="1" x="1"/>
        <item m="1" x="13"/>
        <item m="1" x="14"/>
        <item m="1" x="15"/>
        <item m="1" x="2"/>
        <item m="1" x="9"/>
        <item m="1" x="6"/>
      </items>
    </pivotField>
    <pivotField dataField="1" compact="0" outline="0" subtotalTop="0" showAll="0" includeNewItemsInFilter="1" defaultSubtotal="0"/>
    <pivotField compact="0" outline="0" subtotalTop="0" showAll="0" includeNewItemsInFilter="1" defaultSubtotal="0"/>
  </pivotFields>
  <rowFields count="1">
    <field x="0"/>
  </rowFields>
  <colItems count="1">
    <i/>
  </colItems>
  <dataFields count="1">
    <dataField name="Summe von  Bezugsgewicht [kg]" fld="1" baseField="0" baseItem="0"/>
  </dataFields>
  <formats count="11">
    <format dxfId="10">
      <pivotArea outline="0" fieldPosition="0"/>
    </format>
    <format dxfId="9">
      <pivotArea outline="0" fieldPosition="0"/>
    </format>
    <format dxfId="8">
      <pivotArea outline="0" fieldPosition="0"/>
    </format>
    <format dxfId="7">
      <pivotArea outline="0" fieldPosition="0"/>
    </format>
    <format dxfId="6">
      <pivotArea outline="0" fieldPosition="0"/>
    </format>
    <format dxfId="5">
      <pivotArea outline="0" fieldPosition="0"/>
    </format>
    <format dxfId="4">
      <pivotArea outline="0" fieldPosition="0"/>
    </format>
    <format dxfId="3">
      <pivotArea type="all" dataOnly="0" outline="0" fieldPosition="0"/>
    </format>
    <format dxfId="2">
      <pivotArea outline="0" fieldPosition="0"/>
    </format>
    <format dxfId="1">
      <pivotArea outline="0" fieldPosition="0"/>
    </format>
    <format dxfId="0">
      <pivotArea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2b.bmw.com/baans/jsp/public/b2b_public.jsp?language=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2b.bmw.com/baans/jsp/public/b2b_public.jsp?language=de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2b.bmw.com/baans/jsp/public/b2b_public.jsp?language=d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2b.bmw.com/baans/jsp/public/b2b_public.jsp?language=d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2b.bmw.com/baans/jsp/public/b2b_public.jsp?language=d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b2b.bmw.com/baans/jsp/public/b2b_public.jsp?language=de" TargetMode="External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01Zus">
    <pageSetUpPr fitToPage="1"/>
  </sheetPr>
  <dimension ref="A1:T42"/>
  <sheetViews>
    <sheetView showZeros="0" tabSelected="1" topLeftCell="A13" zoomScale="90" zoomScaleNormal="90" workbookViewId="0">
      <selection activeCell="P31" sqref="P31"/>
    </sheetView>
  </sheetViews>
  <sheetFormatPr baseColWidth="10" defaultRowHeight="14.25"/>
  <cols>
    <col min="1" max="1" width="1.42578125" style="612" customWidth="1"/>
    <col min="2" max="2" width="32.7109375" style="77" customWidth="1"/>
    <col min="3" max="3" width="9.7109375" style="77" customWidth="1"/>
    <col min="4" max="4" width="11.7109375" style="77" customWidth="1"/>
    <col min="5" max="5" width="2.7109375" style="77" customWidth="1"/>
    <col min="6" max="6" width="3.7109375" style="77" customWidth="1"/>
    <col min="7" max="7" width="14.7109375" style="77" customWidth="1"/>
    <col min="8" max="8" width="9.7109375" style="77" customWidth="1"/>
    <col min="9" max="9" width="13.7109375" style="77" customWidth="1"/>
    <col min="10" max="10" width="10.7109375" style="77" customWidth="1"/>
    <col min="11" max="11" width="8.7109375" style="77" customWidth="1"/>
    <col min="12" max="12" width="26.85546875" style="77" customWidth="1"/>
    <col min="13" max="13" width="7.7109375" style="77" customWidth="1"/>
    <col min="14" max="15" width="12.7109375" style="77" customWidth="1"/>
    <col min="16" max="16" width="12.28515625" style="77" customWidth="1"/>
    <col min="17" max="17" width="1.42578125" style="77" customWidth="1"/>
    <col min="18" max="16384" width="11.42578125" style="77"/>
  </cols>
  <sheetData>
    <row r="1" spans="1:20" s="340" customFormat="1" ht="7.5" customHeight="1" thickBot="1">
      <c r="A1" s="604"/>
      <c r="B1" s="604"/>
      <c r="C1" s="604"/>
      <c r="D1" s="604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6"/>
      <c r="P1" s="605"/>
      <c r="Q1" s="604"/>
    </row>
    <row r="2" spans="1:20" ht="26.25" customHeight="1">
      <c r="A2" s="607">
        <v>26.25</v>
      </c>
      <c r="B2" s="69" t="s">
        <v>1</v>
      </c>
      <c r="C2" s="70"/>
      <c r="D2" s="70"/>
      <c r="E2" s="85"/>
      <c r="F2" s="72" t="s">
        <v>2</v>
      </c>
      <c r="G2" s="70"/>
      <c r="H2" s="70"/>
      <c r="I2" s="70"/>
      <c r="J2" s="70"/>
      <c r="K2" s="70"/>
      <c r="L2" s="71" t="s">
        <v>2546</v>
      </c>
      <c r="M2" s="71"/>
      <c r="N2" s="70"/>
      <c r="O2" s="198" t="s">
        <v>49</v>
      </c>
      <c r="P2" s="85"/>
      <c r="Q2" s="111"/>
    </row>
    <row r="3" spans="1:20" ht="18" customHeight="1">
      <c r="A3" s="608">
        <v>18</v>
      </c>
      <c r="B3" s="86" t="s">
        <v>520</v>
      </c>
      <c r="C3" s="88"/>
      <c r="D3" s="88"/>
      <c r="E3" s="199"/>
      <c r="F3" s="200" t="s">
        <v>4</v>
      </c>
      <c r="H3" s="90"/>
      <c r="I3" s="90"/>
      <c r="J3" s="90"/>
      <c r="K3" s="90"/>
      <c r="L3" s="91" t="s">
        <v>2771</v>
      </c>
      <c r="M3" s="84"/>
      <c r="N3" s="90"/>
      <c r="O3" s="90"/>
      <c r="P3" s="92"/>
      <c r="Q3" s="111"/>
    </row>
    <row r="4" spans="1:20" ht="15.75" customHeight="1" thickBot="1">
      <c r="A4" s="608">
        <v>15.75</v>
      </c>
      <c r="B4" s="771" t="s">
        <v>2817</v>
      </c>
      <c r="C4" s="400"/>
      <c r="D4" s="93"/>
      <c r="E4" s="201"/>
      <c r="F4" s="202"/>
      <c r="G4" s="95"/>
      <c r="H4" s="95"/>
      <c r="I4" s="95"/>
      <c r="J4" s="95"/>
      <c r="K4" s="95"/>
      <c r="M4" s="95"/>
      <c r="N4" s="95"/>
      <c r="O4" s="95"/>
      <c r="P4" s="96"/>
      <c r="Q4" s="111"/>
    </row>
    <row r="5" spans="1:20" ht="17.100000000000001" customHeight="1">
      <c r="A5" s="609">
        <v>17</v>
      </c>
      <c r="B5" s="203" t="s">
        <v>5</v>
      </c>
      <c r="C5" s="806"/>
      <c r="D5" s="806"/>
      <c r="E5" s="807"/>
      <c r="F5" s="402" t="s">
        <v>285</v>
      </c>
      <c r="G5" s="402"/>
      <c r="H5" s="402"/>
      <c r="I5" s="806"/>
      <c r="J5" s="806"/>
      <c r="K5" s="806"/>
      <c r="L5" s="176" t="s">
        <v>6</v>
      </c>
      <c r="M5" s="806" t="s">
        <v>2851</v>
      </c>
      <c r="N5" s="806"/>
      <c r="O5" s="806"/>
      <c r="P5" s="807"/>
      <c r="Q5" s="111"/>
    </row>
    <row r="6" spans="1:20" ht="17.100000000000001" customHeight="1">
      <c r="A6" s="609">
        <v>17</v>
      </c>
      <c r="B6" s="178" t="s">
        <v>7</v>
      </c>
      <c r="C6" s="815"/>
      <c r="D6" s="816"/>
      <c r="E6" s="817"/>
      <c r="F6" s="404" t="s">
        <v>8</v>
      </c>
      <c r="G6" s="404"/>
      <c r="H6" s="404"/>
      <c r="I6" s="816"/>
      <c r="J6" s="816"/>
      <c r="K6" s="816"/>
      <c r="L6" s="179" t="s">
        <v>9</v>
      </c>
      <c r="M6" s="830"/>
      <c r="N6" s="830"/>
      <c r="O6" s="830"/>
      <c r="P6" s="831"/>
      <c r="Q6" s="111"/>
    </row>
    <row r="7" spans="1:20" ht="17.100000000000001" customHeight="1">
      <c r="A7" s="609">
        <v>17</v>
      </c>
      <c r="B7" s="178" t="s">
        <v>10</v>
      </c>
      <c r="C7" s="816"/>
      <c r="D7" s="816"/>
      <c r="E7" s="817"/>
      <c r="F7" s="404" t="s">
        <v>11</v>
      </c>
      <c r="G7" s="404"/>
      <c r="H7" s="404"/>
      <c r="I7" s="816"/>
      <c r="J7" s="816"/>
      <c r="K7" s="816"/>
      <c r="L7" s="179" t="s">
        <v>12</v>
      </c>
      <c r="M7" s="830"/>
      <c r="N7" s="830"/>
      <c r="O7" s="830"/>
      <c r="P7" s="831"/>
      <c r="Q7" s="111"/>
    </row>
    <row r="8" spans="1:20" ht="17.100000000000001" customHeight="1" thickBot="1">
      <c r="A8" s="609">
        <v>17</v>
      </c>
      <c r="B8" s="181" t="s">
        <v>13</v>
      </c>
      <c r="C8" s="818"/>
      <c r="D8" s="818"/>
      <c r="E8" s="819"/>
      <c r="F8" s="204" t="s">
        <v>14</v>
      </c>
      <c r="G8" s="204"/>
      <c r="H8" s="204"/>
      <c r="I8" s="834"/>
      <c r="J8" s="832"/>
      <c r="K8" s="832"/>
      <c r="L8" s="182" t="s">
        <v>15</v>
      </c>
      <c r="M8" s="832"/>
      <c r="N8" s="832"/>
      <c r="O8" s="832"/>
      <c r="P8" s="833"/>
      <c r="Q8" s="111"/>
      <c r="S8" s="77" t="s">
        <v>2547</v>
      </c>
    </row>
    <row r="9" spans="1:20" ht="12" customHeight="1" thickBot="1">
      <c r="A9" s="608">
        <v>20</v>
      </c>
      <c r="B9" s="205"/>
      <c r="C9" s="826"/>
      <c r="D9" s="826"/>
      <c r="E9" s="206"/>
      <c r="F9" s="205"/>
      <c r="G9" s="205"/>
      <c r="H9" s="205"/>
      <c r="I9" s="207"/>
      <c r="J9" s="207"/>
      <c r="K9" s="207"/>
      <c r="L9" s="207"/>
      <c r="M9" s="207"/>
      <c r="N9" s="207"/>
      <c r="O9" s="207"/>
      <c r="P9" s="207"/>
      <c r="Q9" s="111"/>
    </row>
    <row r="10" spans="1:20" ht="18.95" customHeight="1" thickBot="1">
      <c r="A10" s="608">
        <v>19</v>
      </c>
      <c r="B10" s="123" t="s">
        <v>0</v>
      </c>
      <c r="C10" s="119"/>
      <c r="D10" s="124"/>
      <c r="E10" s="208"/>
      <c r="F10" s="209"/>
      <c r="G10" s="210"/>
      <c r="H10" s="210"/>
      <c r="I10" s="210"/>
      <c r="J10" s="210"/>
      <c r="K10" s="210"/>
      <c r="L10" s="210"/>
      <c r="M10" s="211" t="s">
        <v>514</v>
      </c>
      <c r="N10" s="212" t="str">
        <f>IF(C28="","", C28)</f>
        <v/>
      </c>
      <c r="O10" s="212" t="str">
        <f>IF(C27="","", C27)</f>
        <v/>
      </c>
      <c r="P10" s="213" t="str">
        <f>C26</f>
        <v>EUR</v>
      </c>
      <c r="Q10" s="111"/>
    </row>
    <row r="11" spans="1:20" ht="18.95" customHeight="1">
      <c r="A11" s="608">
        <v>19</v>
      </c>
      <c r="B11" s="749"/>
      <c r="C11" s="158"/>
      <c r="D11" s="750"/>
      <c r="E11" s="208"/>
      <c r="F11" s="214" t="s">
        <v>16</v>
      </c>
      <c r="G11" s="215" t="s">
        <v>346</v>
      </c>
      <c r="H11" s="216"/>
      <c r="I11" s="216"/>
      <c r="J11" s="217"/>
      <c r="K11" s="218"/>
      <c r="L11" s="219"/>
      <c r="M11" s="216"/>
      <c r="N11" s="419">
        <f ca="1">Material!U43</f>
        <v>0</v>
      </c>
      <c r="O11" s="419">
        <f ca="1">Material!U42</f>
        <v>0</v>
      </c>
      <c r="P11" s="405">
        <f ca="1">Material!U41</f>
        <v>6.2398000000000009E-2</v>
      </c>
      <c r="Q11" s="111"/>
      <c r="R11" s="610"/>
    </row>
    <row r="12" spans="1:20" ht="18.95" customHeight="1" thickBot="1">
      <c r="A12" s="608">
        <v>19</v>
      </c>
      <c r="B12" s="749"/>
      <c r="C12" s="158"/>
      <c r="D12" s="750"/>
      <c r="E12" s="208"/>
      <c r="F12" s="220" t="s">
        <v>17</v>
      </c>
      <c r="G12" s="221" t="s">
        <v>18</v>
      </c>
      <c r="H12" s="222"/>
      <c r="I12" s="222"/>
      <c r="J12" s="222"/>
      <c r="K12" s="222"/>
      <c r="L12" s="222"/>
      <c r="M12" s="222"/>
      <c r="N12" s="420">
        <f ca="1">Fertigungskosten!U46</f>
        <v>0</v>
      </c>
      <c r="O12" s="420">
        <f ca="1">Fertigungskosten!U45</f>
        <v>0</v>
      </c>
      <c r="P12" s="406">
        <f ca="1">Fertigungskosten!U44</f>
        <v>1.6747222222222222</v>
      </c>
      <c r="Q12" s="111"/>
      <c r="R12" s="610"/>
      <c r="S12" s="610"/>
      <c r="T12" s="610"/>
    </row>
    <row r="13" spans="1:20" ht="18.95" customHeight="1">
      <c r="A13" s="608">
        <v>19</v>
      </c>
      <c r="B13" s="223" t="s">
        <v>44</v>
      </c>
      <c r="C13" s="745">
        <v>7</v>
      </c>
      <c r="D13" s="746"/>
      <c r="E13" s="208"/>
      <c r="F13" s="224"/>
      <c r="G13" s="225" t="s">
        <v>427</v>
      </c>
      <c r="H13" s="194"/>
      <c r="I13" s="226"/>
      <c r="J13" s="227"/>
      <c r="K13" s="228"/>
      <c r="L13" s="229" t="s">
        <v>408</v>
      </c>
      <c r="M13" s="226"/>
      <c r="N13" s="421">
        <f ca="1">N12+N11</f>
        <v>0</v>
      </c>
      <c r="O13" s="421">
        <f ca="1">O12+O11</f>
        <v>0</v>
      </c>
      <c r="P13" s="407">
        <f ca="1">P12+P11</f>
        <v>1.7371202222222222</v>
      </c>
      <c r="Q13" s="111"/>
      <c r="R13" s="610"/>
    </row>
    <row r="14" spans="1:20" ht="18.95" customHeight="1">
      <c r="A14" s="608">
        <v>19</v>
      </c>
      <c r="B14" s="223" t="s">
        <v>45</v>
      </c>
      <c r="C14" s="747">
        <v>514000</v>
      </c>
      <c r="D14" s="748"/>
      <c r="E14" s="208"/>
      <c r="F14" s="230"/>
      <c r="G14" s="231" t="s">
        <v>339</v>
      </c>
      <c r="H14" s="231"/>
      <c r="I14" s="232"/>
      <c r="J14" s="233"/>
      <c r="K14" s="234"/>
      <c r="L14" s="235"/>
      <c r="M14" s="232"/>
      <c r="N14" s="422">
        <f ca="1">Material!M43+Material!L43</f>
        <v>0</v>
      </c>
      <c r="O14" s="422">
        <f ca="1">Material!M42+Material!L42</f>
        <v>0</v>
      </c>
      <c r="P14" s="408">
        <f ca="1">Material!M41+Material!L41</f>
        <v>0</v>
      </c>
      <c r="Q14" s="111"/>
      <c r="R14" s="610"/>
    </row>
    <row r="15" spans="1:20" ht="18.95" customHeight="1" thickBot="1">
      <c r="A15" s="608">
        <v>19</v>
      </c>
      <c r="B15" s="236" t="s">
        <v>46</v>
      </c>
      <c r="C15" s="747">
        <v>102000</v>
      </c>
      <c r="D15" s="748"/>
      <c r="E15" s="208"/>
      <c r="F15" s="237"/>
      <c r="G15" s="238" t="s">
        <v>340</v>
      </c>
      <c r="H15" s="238"/>
      <c r="I15" s="239"/>
      <c r="J15" s="239"/>
      <c r="K15" s="240"/>
      <c r="L15" s="240"/>
      <c r="M15" s="239"/>
      <c r="N15" s="423">
        <f ca="1">Material!N43</f>
        <v>0</v>
      </c>
      <c r="O15" s="423">
        <f ca="1">Material!N42</f>
        <v>0</v>
      </c>
      <c r="P15" s="409">
        <f ca="1">Material!N41</f>
        <v>0</v>
      </c>
      <c r="Q15" s="111"/>
      <c r="R15" s="610"/>
    </row>
    <row r="16" spans="1:20" ht="18.95" customHeight="1" thickBot="1">
      <c r="A16" s="608">
        <v>19</v>
      </c>
      <c r="B16" s="223" t="s">
        <v>289</v>
      </c>
      <c r="C16" s="747">
        <v>110000</v>
      </c>
      <c r="D16" s="748"/>
      <c r="E16" s="208"/>
      <c r="F16" s="242"/>
      <c r="G16" s="242"/>
      <c r="H16" s="243"/>
      <c r="I16" s="244"/>
      <c r="J16" s="244"/>
      <c r="K16" s="245"/>
      <c r="L16" s="245"/>
      <c r="M16" s="244"/>
      <c r="N16" s="246"/>
      <c r="O16" s="246"/>
      <c r="P16" s="246"/>
      <c r="Q16" s="111"/>
      <c r="R16" s="610"/>
    </row>
    <row r="17" spans="1:20" ht="18.95" customHeight="1">
      <c r="A17" s="608">
        <v>19</v>
      </c>
      <c r="B17" s="223" t="s">
        <v>288</v>
      </c>
      <c r="C17" s="795">
        <v>2000</v>
      </c>
      <c r="D17" s="796"/>
      <c r="E17" s="208"/>
      <c r="F17" s="214" t="s">
        <v>19</v>
      </c>
      <c r="G17" s="215" t="s">
        <v>31</v>
      </c>
      <c r="H17" s="216"/>
      <c r="I17" s="216"/>
      <c r="J17" s="247"/>
      <c r="K17" s="247"/>
      <c r="L17" s="247"/>
      <c r="M17" s="247"/>
      <c r="N17" s="248"/>
      <c r="O17" s="248"/>
      <c r="P17" s="249"/>
      <c r="Q17" s="111"/>
      <c r="R17" s="610"/>
    </row>
    <row r="18" spans="1:20" ht="18.95" customHeight="1" thickBot="1">
      <c r="A18" s="608">
        <v>19</v>
      </c>
      <c r="B18" s="751" t="s">
        <v>332</v>
      </c>
      <c r="C18" s="797"/>
      <c r="D18" s="798"/>
      <c r="E18" s="208"/>
      <c r="F18" s="250"/>
      <c r="G18" s="251" t="s">
        <v>393</v>
      </c>
      <c r="H18" s="251"/>
      <c r="I18" s="252"/>
      <c r="J18" s="253"/>
      <c r="K18" s="253" t="s">
        <v>32</v>
      </c>
      <c r="L18" s="799" t="s">
        <v>2852</v>
      </c>
      <c r="M18" s="799"/>
      <c r="N18" s="431"/>
      <c r="O18" s="431"/>
      <c r="P18" s="254">
        <f ca="1">P13*0.16</f>
        <v>0.27793923555555555</v>
      </c>
      <c r="Q18" s="111"/>
      <c r="R18" s="610"/>
    </row>
    <row r="19" spans="1:20" ht="18.95" customHeight="1" thickBot="1">
      <c r="A19" s="608">
        <v>19</v>
      </c>
      <c r="B19" s="123" t="s">
        <v>22</v>
      </c>
      <c r="C19" s="119"/>
      <c r="D19" s="124"/>
      <c r="E19" s="208"/>
      <c r="F19" s="250"/>
      <c r="G19" s="251" t="s">
        <v>61</v>
      </c>
      <c r="H19" s="251"/>
      <c r="I19" s="252"/>
      <c r="J19" s="253"/>
      <c r="K19" s="253" t="s">
        <v>32</v>
      </c>
      <c r="L19" s="799"/>
      <c r="M19" s="799"/>
      <c r="N19" s="431"/>
      <c r="O19" s="431"/>
      <c r="P19" s="254"/>
      <c r="Q19" s="111"/>
      <c r="R19" s="610"/>
    </row>
    <row r="20" spans="1:20" ht="18.95" customHeight="1">
      <c r="A20" s="608">
        <v>19</v>
      </c>
      <c r="B20" s="827"/>
      <c r="C20" s="828"/>
      <c r="D20" s="829"/>
      <c r="E20" s="208"/>
      <c r="F20" s="255"/>
      <c r="G20" s="251" t="s">
        <v>61</v>
      </c>
      <c r="H20" s="256"/>
      <c r="I20" s="251"/>
      <c r="J20" s="257"/>
      <c r="K20" s="253" t="s">
        <v>32</v>
      </c>
      <c r="L20" s="799"/>
      <c r="M20" s="799"/>
      <c r="N20" s="431"/>
      <c r="O20" s="431"/>
      <c r="P20" s="254"/>
      <c r="Q20" s="111"/>
      <c r="R20" s="610"/>
    </row>
    <row r="21" spans="1:20" ht="18.95" customHeight="1">
      <c r="A21" s="608">
        <v>19</v>
      </c>
      <c r="B21" s="223" t="s">
        <v>389</v>
      </c>
      <c r="C21" s="799"/>
      <c r="D21" s="800"/>
      <c r="E21" s="208"/>
      <c r="F21" s="255" t="s">
        <v>20</v>
      </c>
      <c r="G21" s="256" t="s">
        <v>294</v>
      </c>
      <c r="H21" s="256"/>
      <c r="I21" s="251"/>
      <c r="J21" s="252"/>
      <c r="K21" s="218"/>
      <c r="L21" s="219"/>
      <c r="M21" s="252"/>
      <c r="N21" s="424">
        <f ca="1">'SBM-SEKOF-FWZ'!U36</f>
        <v>0</v>
      </c>
      <c r="O21" s="424">
        <f ca="1">'SBM-SEKOF-FWZ'!U35</f>
        <v>0</v>
      </c>
      <c r="P21" s="410">
        <f ca="1">'SBM-SEKOF-FWZ'!U34</f>
        <v>0.17704280155642024</v>
      </c>
      <c r="Q21" s="111"/>
      <c r="R21" s="610"/>
    </row>
    <row r="22" spans="1:20" ht="18.95" customHeight="1">
      <c r="A22" s="608">
        <v>19</v>
      </c>
      <c r="B22" s="223" t="s">
        <v>286</v>
      </c>
      <c r="C22" s="799"/>
      <c r="D22" s="800"/>
      <c r="E22" s="208"/>
      <c r="F22" s="255" t="s">
        <v>21</v>
      </c>
      <c r="G22" s="256" t="s">
        <v>388</v>
      </c>
      <c r="H22" s="251"/>
      <c r="I22" s="251" t="s">
        <v>386</v>
      </c>
      <c r="J22" s="252"/>
      <c r="K22" s="218"/>
      <c r="L22" s="258"/>
      <c r="M22" s="252"/>
      <c r="N22" s="424">
        <f ca="1">Material!W43</f>
        <v>0</v>
      </c>
      <c r="O22" s="424">
        <f ca="1">Material!W42</f>
        <v>0</v>
      </c>
      <c r="P22" s="410">
        <f ca="1">Material!W41 + L22</f>
        <v>0</v>
      </c>
      <c r="Q22" s="111"/>
      <c r="R22" s="610"/>
      <c r="S22" s="610"/>
    </row>
    <row r="23" spans="1:20" ht="18.95" customHeight="1" thickBot="1">
      <c r="A23" s="608">
        <v>19</v>
      </c>
      <c r="B23" s="223" t="s">
        <v>331</v>
      </c>
      <c r="C23" s="799"/>
      <c r="D23" s="800"/>
      <c r="E23" s="208"/>
      <c r="F23" s="259"/>
      <c r="G23" s="256"/>
      <c r="H23" s="238"/>
      <c r="I23" s="238" t="s">
        <v>387</v>
      </c>
      <c r="J23" s="239"/>
      <c r="K23" s="240"/>
      <c r="L23" s="260"/>
      <c r="M23" s="239"/>
      <c r="N23" s="423">
        <f ca="1">Fertigungskosten!W46</f>
        <v>0</v>
      </c>
      <c r="O23" s="423">
        <f ca="1">Fertigungskosten!W45</f>
        <v>0</v>
      </c>
      <c r="P23" s="409">
        <f ca="1">Fertigungskosten!W44 + L23</f>
        <v>4.0181861132950233E-2</v>
      </c>
      <c r="Q23" s="111"/>
      <c r="R23" s="610"/>
    </row>
    <row r="24" spans="1:20" ht="18.95" customHeight="1" thickBot="1">
      <c r="A24" s="608">
        <v>19</v>
      </c>
      <c r="B24" s="261"/>
      <c r="C24" s="262"/>
      <c r="D24" s="810" t="s">
        <v>518</v>
      </c>
      <c r="E24" s="208"/>
      <c r="F24" s="263"/>
      <c r="G24" s="242" t="s">
        <v>62</v>
      </c>
      <c r="H24" s="243"/>
      <c r="I24" s="264"/>
      <c r="J24" s="245"/>
      <c r="K24" s="245"/>
      <c r="L24" s="245" t="s">
        <v>401</v>
      </c>
      <c r="M24" s="265"/>
      <c r="N24" s="425">
        <f ca="1">SUM(N18:N23)+N13</f>
        <v>0</v>
      </c>
      <c r="O24" s="425">
        <f ca="1">SUM(O18:O23)+O13</f>
        <v>0</v>
      </c>
      <c r="P24" s="411">
        <f ca="1">SUM(P18:P23)+P13</f>
        <v>2.2322841204671482</v>
      </c>
      <c r="Q24" s="111"/>
      <c r="R24" s="610"/>
    </row>
    <row r="25" spans="1:20" ht="18.95" customHeight="1" thickBot="1">
      <c r="A25" s="608"/>
      <c r="B25" s="266"/>
      <c r="C25" s="267"/>
      <c r="D25" s="811"/>
      <c r="E25" s="208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610"/>
    </row>
    <row r="26" spans="1:20" ht="18.95" customHeight="1">
      <c r="A26" s="608">
        <v>19</v>
      </c>
      <c r="B26" s="268" t="s">
        <v>513</v>
      </c>
      <c r="C26" s="269" t="s">
        <v>47</v>
      </c>
      <c r="D26" s="812"/>
      <c r="E26" s="208"/>
      <c r="F26" s="270" t="s">
        <v>23</v>
      </c>
      <c r="G26" s="271" t="s">
        <v>407</v>
      </c>
      <c r="H26" s="272"/>
      <c r="I26" s="273"/>
      <c r="J26" s="274"/>
      <c r="K26" s="274" t="s">
        <v>32</v>
      </c>
      <c r="L26" s="804" t="s">
        <v>2843</v>
      </c>
      <c r="M26" s="805"/>
      <c r="N26" s="433"/>
      <c r="O26" s="433"/>
      <c r="P26" s="434">
        <f ca="1">P13*0.12</f>
        <v>0.20845442666666666</v>
      </c>
      <c r="Q26" s="111"/>
      <c r="R26" s="610"/>
    </row>
    <row r="27" spans="1:20" ht="18.95" customHeight="1" thickBot="1">
      <c r="A27" s="608">
        <v>19</v>
      </c>
      <c r="B27" s="268" t="s">
        <v>2570</v>
      </c>
      <c r="C27" s="269"/>
      <c r="D27" s="417"/>
      <c r="E27" s="208"/>
      <c r="F27" s="275"/>
      <c r="G27" s="276" t="s">
        <v>406</v>
      </c>
      <c r="H27" s="277"/>
      <c r="I27" s="278"/>
      <c r="J27" s="278"/>
      <c r="K27" s="278"/>
      <c r="L27" s="278" t="s">
        <v>341</v>
      </c>
      <c r="M27" s="278"/>
      <c r="N27" s="426">
        <f ca="1">N24+N26</f>
        <v>0</v>
      </c>
      <c r="O27" s="426">
        <f ca="1">O24+O26</f>
        <v>0</v>
      </c>
      <c r="P27" s="412">
        <f ca="1">P24+P26</f>
        <v>2.4407385471338148</v>
      </c>
      <c r="Q27" s="111"/>
      <c r="R27" s="610"/>
    </row>
    <row r="28" spans="1:20" ht="18.95" customHeight="1" thickBot="1">
      <c r="A28" s="608">
        <v>19</v>
      </c>
      <c r="B28" s="279" t="s">
        <v>2571</v>
      </c>
      <c r="C28" s="269"/>
      <c r="D28" s="418"/>
      <c r="E28" s="208"/>
      <c r="F28" s="280" t="s">
        <v>24</v>
      </c>
      <c r="G28" s="339" t="s">
        <v>2699</v>
      </c>
      <c r="H28" s="337"/>
      <c r="I28" s="281"/>
      <c r="J28" s="281"/>
      <c r="K28" s="282" t="s">
        <v>32</v>
      </c>
      <c r="L28" s="801"/>
      <c r="M28" s="801"/>
      <c r="N28" s="427">
        <f ca="1">Material!AB43</f>
        <v>0</v>
      </c>
      <c r="O28" s="427">
        <f ca="1">Material!AB42</f>
        <v>0</v>
      </c>
      <c r="P28" s="413">
        <f ca="1">Material!AB41</f>
        <v>0</v>
      </c>
      <c r="Q28" s="111"/>
      <c r="R28" s="610"/>
    </row>
    <row r="29" spans="1:20" ht="18.95" customHeight="1" thickBot="1">
      <c r="A29" s="608">
        <v>19</v>
      </c>
      <c r="B29" s="123" t="s">
        <v>25</v>
      </c>
      <c r="C29" s="119"/>
      <c r="D29" s="124"/>
      <c r="E29" s="208"/>
      <c r="F29" s="283" t="s">
        <v>57</v>
      </c>
      <c r="G29" s="251" t="s">
        <v>342</v>
      </c>
      <c r="H29" s="251"/>
      <c r="I29" s="218"/>
      <c r="J29" s="218"/>
      <c r="K29" s="218" t="s">
        <v>32</v>
      </c>
      <c r="L29" s="799"/>
      <c r="M29" s="799"/>
      <c r="N29" s="431"/>
      <c r="O29" s="431"/>
      <c r="P29" s="254"/>
      <c r="Q29" s="111"/>
      <c r="R29" s="610"/>
    </row>
    <row r="30" spans="1:20" ht="18.95" customHeight="1">
      <c r="A30" s="608">
        <v>19</v>
      </c>
      <c r="B30" s="820"/>
      <c r="C30" s="821"/>
      <c r="D30" s="822"/>
      <c r="E30" s="208"/>
      <c r="F30" s="284" t="s">
        <v>317</v>
      </c>
      <c r="G30" s="285" t="s">
        <v>343</v>
      </c>
      <c r="H30" s="285"/>
      <c r="I30" s="286"/>
      <c r="J30" s="286"/>
      <c r="K30" s="287" t="s">
        <v>32</v>
      </c>
      <c r="L30" s="802"/>
      <c r="M30" s="802"/>
      <c r="N30" s="432"/>
      <c r="O30" s="432"/>
      <c r="P30" s="288">
        <v>0.03</v>
      </c>
      <c r="Q30" s="111"/>
      <c r="R30" s="610"/>
      <c r="T30" s="611"/>
    </row>
    <row r="31" spans="1:20" ht="18.95" customHeight="1" thickBot="1">
      <c r="A31" s="608">
        <v>19</v>
      </c>
      <c r="B31" s="823"/>
      <c r="C31" s="824"/>
      <c r="D31" s="825"/>
      <c r="E31" s="208"/>
      <c r="F31" s="275"/>
      <c r="G31" s="276" t="s">
        <v>405</v>
      </c>
      <c r="H31" s="277"/>
      <c r="I31" s="278"/>
      <c r="J31" s="278"/>
      <c r="K31" s="278"/>
      <c r="L31" s="278" t="s">
        <v>415</v>
      </c>
      <c r="M31" s="278"/>
      <c r="N31" s="428">
        <f ca="1">SUM(N27:N30)</f>
        <v>0</v>
      </c>
      <c r="O31" s="428">
        <f ca="1">SUM(O27:O30)</f>
        <v>0</v>
      </c>
      <c r="P31" s="414">
        <f ca="1">SUM(P27:P30)</f>
        <v>2.4707385471338146</v>
      </c>
      <c r="Q31" s="111"/>
      <c r="R31" s="610"/>
    </row>
    <row r="32" spans="1:20" ht="18.95" customHeight="1" thickBot="1">
      <c r="A32" s="608">
        <v>19</v>
      </c>
      <c r="B32" s="223" t="s">
        <v>26</v>
      </c>
      <c r="C32" s="813"/>
      <c r="D32" s="814"/>
      <c r="E32" s="208"/>
      <c r="F32" s="289"/>
      <c r="G32" s="290" t="s">
        <v>519</v>
      </c>
      <c r="H32" s="290"/>
      <c r="I32" s="291"/>
      <c r="J32" s="291"/>
      <c r="K32" s="291"/>
      <c r="L32" s="291"/>
      <c r="M32" s="291"/>
      <c r="N32" s="292"/>
      <c r="O32" s="292"/>
      <c r="P32" s="415" t="str">
        <f>IF(AND(OR(C27=0,D27=0),OR(C28=0,D28=0)),"",P31+(O31*D27)+(N31*D28))</f>
        <v/>
      </c>
      <c r="Q32" s="111"/>
      <c r="R32" s="610"/>
    </row>
    <row r="33" spans="1:20" ht="18.95" customHeight="1" thickBot="1">
      <c r="A33" s="608">
        <v>19</v>
      </c>
      <c r="B33" s="223" t="s">
        <v>27</v>
      </c>
      <c r="C33" s="813"/>
      <c r="D33" s="814"/>
      <c r="E33" s="208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610"/>
      <c r="T33" s="77" t="s">
        <v>2547</v>
      </c>
    </row>
    <row r="34" spans="1:20" ht="18.95" customHeight="1">
      <c r="A34" s="608">
        <v>19</v>
      </c>
      <c r="B34" s="241" t="s">
        <v>28</v>
      </c>
      <c r="C34" s="813"/>
      <c r="D34" s="814"/>
      <c r="E34" s="208"/>
      <c r="F34" s="293"/>
      <c r="G34" s="215" t="s">
        <v>60</v>
      </c>
      <c r="H34" s="216"/>
      <c r="I34" s="294"/>
      <c r="J34" s="217"/>
      <c r="K34" s="217"/>
      <c r="L34" s="177"/>
      <c r="M34" s="295"/>
      <c r="N34" s="296"/>
      <c r="O34" s="296"/>
      <c r="P34" s="249"/>
      <c r="Q34" s="111"/>
      <c r="R34" s="610"/>
    </row>
    <row r="35" spans="1:20" ht="18.95" customHeight="1">
      <c r="A35" s="608">
        <v>19</v>
      </c>
      <c r="B35" s="223" t="s">
        <v>338</v>
      </c>
      <c r="C35" s="813"/>
      <c r="D35" s="814"/>
      <c r="E35" s="208"/>
      <c r="F35" s="283" t="s">
        <v>318</v>
      </c>
      <c r="G35" s="251" t="s">
        <v>30</v>
      </c>
      <c r="H35" s="256"/>
      <c r="I35" s="252"/>
      <c r="J35" s="257"/>
      <c r="K35" s="218" t="s">
        <v>32</v>
      </c>
      <c r="L35" s="799" t="s">
        <v>2836</v>
      </c>
      <c r="M35" s="799"/>
      <c r="N35" s="430"/>
      <c r="O35" s="430"/>
      <c r="P35" s="297">
        <f>Entwicklung!B16</f>
        <v>30500</v>
      </c>
      <c r="Q35" s="111"/>
      <c r="R35" s="610"/>
    </row>
    <row r="36" spans="1:20" ht="18.95" customHeight="1" thickBot="1">
      <c r="A36" s="608">
        <v>19</v>
      </c>
      <c r="B36" s="298" t="s">
        <v>29</v>
      </c>
      <c r="C36" s="808"/>
      <c r="D36" s="809"/>
      <c r="E36" s="208"/>
      <c r="F36" s="299" t="s">
        <v>319</v>
      </c>
      <c r="G36" s="238" t="s">
        <v>38</v>
      </c>
      <c r="H36" s="300"/>
      <c r="I36" s="239"/>
      <c r="J36" s="301"/>
      <c r="K36" s="302" t="s">
        <v>32</v>
      </c>
      <c r="L36" s="803"/>
      <c r="M36" s="803"/>
      <c r="N36" s="429">
        <f ca="1">'SBM-SEKOF-FWZ'!T36</f>
        <v>0</v>
      </c>
      <c r="O36" s="429">
        <f ca="1">'SBM-SEKOF-FWZ'!T35</f>
        <v>0</v>
      </c>
      <c r="P36" s="416">
        <f ca="1">'SBM-SEKOF-FWZ'!T34</f>
        <v>0</v>
      </c>
      <c r="Q36" s="111"/>
      <c r="R36" s="610"/>
    </row>
    <row r="37" spans="1:20" ht="12" customHeight="1" thickBot="1">
      <c r="A37" s="608">
        <v>20</v>
      </c>
      <c r="B37" s="121"/>
      <c r="C37" s="121"/>
      <c r="D37" s="121"/>
      <c r="E37" s="303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</row>
    <row r="38" spans="1:20" ht="22.5" customHeight="1">
      <c r="A38" s="604"/>
      <c r="B38" s="304" t="s">
        <v>468</v>
      </c>
      <c r="C38" s="788"/>
      <c r="D38" s="789"/>
      <c r="E38" s="789"/>
      <c r="F38" s="789"/>
      <c r="G38" s="789"/>
      <c r="H38" s="789"/>
      <c r="I38" s="789"/>
      <c r="J38" s="789"/>
      <c r="K38" s="789"/>
      <c r="L38" s="789"/>
      <c r="M38" s="789"/>
      <c r="N38" s="789"/>
      <c r="O38" s="789"/>
      <c r="P38" s="790"/>
      <c r="Q38" s="111"/>
    </row>
    <row r="39" spans="1:20" ht="22.5" customHeight="1">
      <c r="A39" s="604"/>
      <c r="B39" s="305"/>
      <c r="C39" s="791"/>
      <c r="D39" s="791"/>
      <c r="E39" s="791"/>
      <c r="F39" s="791"/>
      <c r="G39" s="791"/>
      <c r="H39" s="791"/>
      <c r="I39" s="791"/>
      <c r="J39" s="791"/>
      <c r="K39" s="791"/>
      <c r="L39" s="791"/>
      <c r="M39" s="791"/>
      <c r="N39" s="791"/>
      <c r="O39" s="791"/>
      <c r="P39" s="792"/>
      <c r="Q39" s="111"/>
    </row>
    <row r="40" spans="1:20" ht="22.5" customHeight="1">
      <c r="A40" s="604"/>
      <c r="B40" s="305"/>
      <c r="C40" s="791"/>
      <c r="D40" s="791"/>
      <c r="E40" s="791"/>
      <c r="F40" s="791"/>
      <c r="G40" s="791"/>
      <c r="H40" s="791"/>
      <c r="I40" s="791"/>
      <c r="J40" s="791"/>
      <c r="K40" s="791"/>
      <c r="L40" s="791"/>
      <c r="M40" s="791"/>
      <c r="N40" s="791"/>
      <c r="O40" s="791"/>
      <c r="P40" s="792"/>
      <c r="Q40" s="111"/>
    </row>
    <row r="41" spans="1:20" ht="22.5" customHeight="1" thickBot="1">
      <c r="A41" s="604"/>
      <c r="B41" s="306"/>
      <c r="C41" s="793"/>
      <c r="D41" s="793"/>
      <c r="E41" s="793"/>
      <c r="F41" s="793"/>
      <c r="G41" s="793"/>
      <c r="H41" s="793"/>
      <c r="I41" s="793"/>
      <c r="J41" s="793"/>
      <c r="K41" s="793"/>
      <c r="L41" s="793"/>
      <c r="M41" s="793"/>
      <c r="N41" s="793"/>
      <c r="O41" s="793"/>
      <c r="P41" s="794"/>
      <c r="Q41" s="111"/>
    </row>
    <row r="42" spans="1:20" ht="7.5" customHeight="1">
      <c r="A42" s="604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</row>
  </sheetData>
  <mergeCells count="36">
    <mergeCell ref="M5:P5"/>
    <mergeCell ref="M6:P6"/>
    <mergeCell ref="M7:P7"/>
    <mergeCell ref="M8:P8"/>
    <mergeCell ref="I5:K5"/>
    <mergeCell ref="I6:K6"/>
    <mergeCell ref="I7:K7"/>
    <mergeCell ref="I8:K8"/>
    <mergeCell ref="C5:E5"/>
    <mergeCell ref="C36:D36"/>
    <mergeCell ref="D24:D26"/>
    <mergeCell ref="C32:D32"/>
    <mergeCell ref="C33:D33"/>
    <mergeCell ref="C6:E6"/>
    <mergeCell ref="C8:E8"/>
    <mergeCell ref="C35:D35"/>
    <mergeCell ref="B30:D31"/>
    <mergeCell ref="C34:D34"/>
    <mergeCell ref="C7:E7"/>
    <mergeCell ref="C9:D9"/>
    <mergeCell ref="B20:D20"/>
    <mergeCell ref="C38:P41"/>
    <mergeCell ref="C17:D17"/>
    <mergeCell ref="C18:D18"/>
    <mergeCell ref="C21:D21"/>
    <mergeCell ref="C22:D22"/>
    <mergeCell ref="C23:D23"/>
    <mergeCell ref="L28:M28"/>
    <mergeCell ref="L29:M29"/>
    <mergeCell ref="L30:M30"/>
    <mergeCell ref="L35:M35"/>
    <mergeCell ref="L36:M36"/>
    <mergeCell ref="L18:M18"/>
    <mergeCell ref="L19:M19"/>
    <mergeCell ref="L20:M20"/>
    <mergeCell ref="L26:M26"/>
  </mergeCells>
  <conditionalFormatting sqref="O34:O36 O10:O24 O26:O31">
    <cfRule type="expression" dxfId="41" priority="29" stopIfTrue="1">
      <formula>ISBLANK($C$27)</formula>
    </cfRule>
  </conditionalFormatting>
  <conditionalFormatting sqref="G29:L30">
    <cfRule type="expression" dxfId="40" priority="7" stopIfTrue="1">
      <formula>$C$35="FCA"</formula>
    </cfRule>
  </conditionalFormatting>
  <conditionalFormatting sqref="N34:N36 N26:N31 N10:N24">
    <cfRule type="expression" dxfId="39" priority="6" stopIfTrue="1">
      <formula>ISBLANK($C$28)</formula>
    </cfRule>
  </conditionalFormatting>
  <conditionalFormatting sqref="P34:P36 P10:P24 P26:P31">
    <cfRule type="expression" dxfId="38" priority="1" stopIfTrue="1">
      <formula>ISBLANK($C$26)</formula>
    </cfRule>
  </conditionalFormatting>
  <dataValidations count="5">
    <dataValidation type="list" allowBlank="1" showInputMessage="1" showErrorMessage="1" sqref="C26:C28">
      <formula1>listZulässigeAngebotswährungen</formula1>
    </dataValidation>
    <dataValidation type="list" allowBlank="1" showInputMessage="1" showErrorMessage="1" sqref="C35">
      <formula1>"FCA, DAP"</formula1>
    </dataValidation>
    <dataValidation type="textLength" operator="equal" allowBlank="1" showInputMessage="1" showErrorMessage="1" promptTitle="BMW Lieferanten-Nr." prompt="Bitte geben Sie Ihre Lieferanten-Nr. immer mit 8 Stellen ein._x000a_z.B. 10452710._x000a_Verwenden Sie keinen Bindestrich bzw. Leerzeichen hierzu._x000a_" sqref="I6:K6">
      <formula1>8</formula1>
    </dataValidation>
    <dataValidation type="textLength" operator="equal" allowBlank="1" showInputMessage="1" showErrorMessage="1" promptTitle="BMW Sachnummer" prompt="Bitte geben Sie die BMW Sachnummer. immer mit 7 Stellen ein._x000a_z.B. 7654321._x000a_" sqref="I8:K8">
      <formula1>7</formula1>
    </dataValidation>
    <dataValidation type="textLength" allowBlank="1" showInputMessage="1" showErrorMessage="1" promptTitle="BMW Projekt-Nr." prompt="Bitte geben Sie immer nur ein Fahrzeug- bzw. Motorenprojekt an._x000a_z.B. F45, B30, etc." sqref="I7:K7">
      <formula1>3</formula1>
      <formula2>7</formula2>
    </dataValidation>
  </dataValidations>
  <hyperlinks>
    <hyperlink ref="O2" r:id="rId1"/>
  </hyperlinks>
  <pageMargins left="0.39370078740157483" right="0.39370078740157483" top="0.39370078740157483" bottom="0.39370078740157483" header="0.31496062992125984" footer="0.31496062992125984"/>
  <pageSetup paperSize="9" scale="71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Tabelle2"/>
  <dimension ref="A1:H95"/>
  <sheetViews>
    <sheetView topLeftCell="A4" zoomScale="80" zoomScaleNormal="80" workbookViewId="0">
      <selection activeCell="B4" sqref="B4:D74"/>
    </sheetView>
  </sheetViews>
  <sheetFormatPr baseColWidth="10" defaultRowHeight="15"/>
  <cols>
    <col min="1" max="1" width="43.7109375" style="677" customWidth="1"/>
    <col min="2" max="2" width="41.7109375" style="677" customWidth="1"/>
    <col min="3" max="3" width="11.42578125" style="677"/>
    <col min="4" max="4" width="77.5703125" style="688" customWidth="1"/>
    <col min="5" max="5" width="11.42578125" style="689"/>
    <col min="6" max="6" width="11.42578125" style="677"/>
    <col min="7" max="7" width="42.42578125" style="677" customWidth="1"/>
    <col min="8" max="16384" width="11.42578125" style="677"/>
  </cols>
  <sheetData>
    <row r="1" spans="1:8" s="676" customFormat="1" ht="18.75">
      <c r="A1" s="674"/>
      <c r="B1" s="674"/>
      <c r="C1" s="674"/>
      <c r="D1" s="675"/>
      <c r="E1" s="674"/>
      <c r="F1" s="674"/>
      <c r="G1" s="674"/>
    </row>
    <row r="2" spans="1:8">
      <c r="A2" s="937" t="s">
        <v>2647</v>
      </c>
      <c r="B2" s="937"/>
      <c r="C2" s="937"/>
      <c r="D2" s="937"/>
      <c r="E2" s="937"/>
      <c r="G2" s="678" t="s">
        <v>2648</v>
      </c>
    </row>
    <row r="3" spans="1:8" s="681" customFormat="1" ht="30" customHeight="1">
      <c r="A3" s="679" t="s">
        <v>2702</v>
      </c>
      <c r="B3" s="679" t="s">
        <v>2642</v>
      </c>
      <c r="C3" s="679" t="s">
        <v>2643</v>
      </c>
      <c r="D3" s="680" t="s">
        <v>2644</v>
      </c>
      <c r="E3" s="680" t="s">
        <v>2645</v>
      </c>
      <c r="G3" s="679" t="s">
        <v>2642</v>
      </c>
    </row>
    <row r="4" spans="1:8" s="681" customFormat="1" ht="30" customHeight="1">
      <c r="A4" s="679" t="s">
        <v>2708</v>
      </c>
      <c r="B4" s="682" t="s">
        <v>2604</v>
      </c>
      <c r="C4" s="683" t="s">
        <v>521</v>
      </c>
      <c r="D4" s="684" t="s">
        <v>2758</v>
      </c>
      <c r="E4" s="673"/>
      <c r="G4" s="685" t="s">
        <v>2604</v>
      </c>
      <c r="H4" s="681">
        <v>1</v>
      </c>
    </row>
    <row r="5" spans="1:8" s="681" customFormat="1" ht="30" customHeight="1">
      <c r="A5" s="679" t="s">
        <v>2598</v>
      </c>
      <c r="B5" s="682" t="s">
        <v>2598</v>
      </c>
      <c r="C5" s="683" t="s">
        <v>2625</v>
      </c>
      <c r="D5" s="684" t="s">
        <v>2758</v>
      </c>
      <c r="E5" s="673"/>
      <c r="G5" s="685" t="s">
        <v>2598</v>
      </c>
      <c r="H5" s="681">
        <v>1</v>
      </c>
    </row>
    <row r="6" spans="1:8" s="681" customFormat="1" ht="30" customHeight="1">
      <c r="A6" s="679" t="s">
        <v>2710</v>
      </c>
      <c r="B6" s="682" t="s">
        <v>2605</v>
      </c>
      <c r="C6" s="683" t="s">
        <v>523</v>
      </c>
      <c r="D6" s="684" t="s">
        <v>2759</v>
      </c>
      <c r="E6" s="673" t="s">
        <v>2760</v>
      </c>
      <c r="G6" s="685" t="s">
        <v>2609</v>
      </c>
      <c r="H6" s="681">
        <v>1</v>
      </c>
    </row>
    <row r="7" spans="1:8" s="681" customFormat="1" ht="30" customHeight="1">
      <c r="A7" s="679" t="s">
        <v>2709</v>
      </c>
      <c r="B7" s="682" t="s">
        <v>2687</v>
      </c>
      <c r="C7" s="683" t="s">
        <v>522</v>
      </c>
      <c r="D7" s="684" t="s">
        <v>2759</v>
      </c>
      <c r="E7" s="673" t="s">
        <v>2760</v>
      </c>
      <c r="G7" s="685" t="s">
        <v>2601</v>
      </c>
      <c r="H7" s="681">
        <v>1</v>
      </c>
    </row>
    <row r="8" spans="1:8" s="681" customFormat="1" ht="30" customHeight="1">
      <c r="A8" s="679" t="s">
        <v>2729</v>
      </c>
      <c r="B8" s="682" t="s">
        <v>2609</v>
      </c>
      <c r="C8" s="683" t="s">
        <v>542</v>
      </c>
      <c r="D8" s="684"/>
      <c r="E8" s="673"/>
      <c r="G8" s="685" t="s">
        <v>2616</v>
      </c>
      <c r="H8" s="681">
        <v>1</v>
      </c>
    </row>
    <row r="9" spans="1:8" s="681" customFormat="1" ht="30" customHeight="1">
      <c r="A9" s="679" t="s">
        <v>2704</v>
      </c>
      <c r="B9" s="682" t="s">
        <v>2601</v>
      </c>
      <c r="C9" s="683" t="s">
        <v>2628</v>
      </c>
      <c r="D9" s="684" t="s">
        <v>2761</v>
      </c>
      <c r="E9" s="673"/>
      <c r="G9" s="685" t="s">
        <v>2622</v>
      </c>
      <c r="H9" s="681">
        <v>1</v>
      </c>
    </row>
    <row r="10" spans="1:8" s="681" customFormat="1" ht="30" customHeight="1">
      <c r="A10" s="679" t="s">
        <v>2616</v>
      </c>
      <c r="B10" s="682" t="s">
        <v>2616</v>
      </c>
      <c r="C10" s="683" t="s">
        <v>2636</v>
      </c>
      <c r="D10" s="684"/>
      <c r="E10" s="673"/>
      <c r="G10" s="685" t="s">
        <v>2623</v>
      </c>
      <c r="H10" s="681">
        <v>1</v>
      </c>
    </row>
    <row r="11" spans="1:8" s="681" customFormat="1" ht="30" customHeight="1">
      <c r="A11" s="679" t="s">
        <v>2622</v>
      </c>
      <c r="B11" s="682" t="s">
        <v>2622</v>
      </c>
      <c r="C11" s="683" t="s">
        <v>554</v>
      </c>
      <c r="D11" s="684"/>
      <c r="E11" s="673"/>
      <c r="G11" s="685" t="s">
        <v>2613</v>
      </c>
      <c r="H11" s="681">
        <v>1</v>
      </c>
    </row>
    <row r="12" spans="1:8" s="681" customFormat="1" ht="30" customHeight="1">
      <c r="A12" s="679" t="s">
        <v>2741</v>
      </c>
      <c r="B12" s="682" t="s">
        <v>2623</v>
      </c>
      <c r="C12" s="683" t="s">
        <v>2641</v>
      </c>
      <c r="D12" s="684"/>
      <c r="E12" s="673"/>
      <c r="G12" s="685" t="s">
        <v>2673</v>
      </c>
      <c r="H12" s="681">
        <v>1</v>
      </c>
    </row>
    <row r="13" spans="1:8" s="681" customFormat="1" ht="30" customHeight="1">
      <c r="A13" s="679" t="s">
        <v>2735</v>
      </c>
      <c r="B13" s="682" t="s">
        <v>2613</v>
      </c>
      <c r="C13" s="683" t="s">
        <v>548</v>
      </c>
      <c r="D13" s="684" t="s">
        <v>2762</v>
      </c>
      <c r="E13" s="673"/>
      <c r="G13" s="685" t="s">
        <v>2661</v>
      </c>
      <c r="H13" s="681">
        <v>1</v>
      </c>
    </row>
    <row r="14" spans="1:8" s="681" customFormat="1" ht="30" customHeight="1">
      <c r="A14" s="679" t="s">
        <v>2733</v>
      </c>
      <c r="B14" s="682" t="s">
        <v>2673</v>
      </c>
      <c r="C14" s="683" t="s">
        <v>546</v>
      </c>
      <c r="D14" s="684"/>
      <c r="E14" s="673"/>
      <c r="G14" s="685" t="s">
        <v>2658</v>
      </c>
      <c r="H14" s="681">
        <v>1</v>
      </c>
    </row>
    <row r="15" spans="1:8" s="681" customFormat="1" ht="30" customHeight="1">
      <c r="A15" s="679" t="s">
        <v>2707</v>
      </c>
      <c r="B15" s="682" t="s">
        <v>2661</v>
      </c>
      <c r="C15" s="683" t="s">
        <v>2631</v>
      </c>
      <c r="D15" s="684" t="s">
        <v>2761</v>
      </c>
      <c r="E15" s="673"/>
      <c r="G15" s="684" t="s">
        <v>2799</v>
      </c>
      <c r="H15" s="681">
        <v>1</v>
      </c>
    </row>
    <row r="16" spans="1:8" s="681" customFormat="1" ht="30" customHeight="1">
      <c r="A16" s="679" t="s">
        <v>2705</v>
      </c>
      <c r="B16" s="682" t="s">
        <v>2602</v>
      </c>
      <c r="C16" s="683" t="s">
        <v>2629</v>
      </c>
      <c r="D16" s="684" t="s">
        <v>2761</v>
      </c>
      <c r="E16" s="673"/>
      <c r="G16" s="685" t="s">
        <v>2659</v>
      </c>
      <c r="H16" s="681">
        <v>1</v>
      </c>
    </row>
    <row r="17" spans="1:8" s="681" customFormat="1" ht="30" customHeight="1">
      <c r="A17" s="679" t="s">
        <v>2732</v>
      </c>
      <c r="B17" s="682" t="s">
        <v>2672</v>
      </c>
      <c r="C17" s="683" t="s">
        <v>545</v>
      </c>
      <c r="D17" s="684"/>
      <c r="E17" s="673" t="s">
        <v>2760</v>
      </c>
      <c r="G17" s="684" t="s">
        <v>2800</v>
      </c>
      <c r="H17" s="681">
        <v>0</v>
      </c>
    </row>
    <row r="18" spans="1:8" s="681" customFormat="1" ht="30" customHeight="1">
      <c r="A18" s="679" t="s">
        <v>2712</v>
      </c>
      <c r="B18" s="682" t="s">
        <v>2658</v>
      </c>
      <c r="C18" s="683" t="s">
        <v>525</v>
      </c>
      <c r="D18" s="684"/>
      <c r="E18" s="673"/>
      <c r="G18" s="685" t="s">
        <v>2670</v>
      </c>
      <c r="H18" s="681">
        <v>0</v>
      </c>
    </row>
    <row r="19" spans="1:8" s="681" customFormat="1" ht="30" customHeight="1">
      <c r="A19" s="679" t="str">
        <f>"Kunststoff " &amp; B19</f>
        <v xml:space="preserve">Kunststoff Kunststoff ABS - Recyclat                              </v>
      </c>
      <c r="B19" s="684" t="s">
        <v>2799</v>
      </c>
      <c r="C19" s="686" t="s">
        <v>2792</v>
      </c>
      <c r="D19" s="684"/>
      <c r="E19" s="673"/>
      <c r="G19" s="685" t="s">
        <v>2671</v>
      </c>
      <c r="H19" s="681">
        <v>0</v>
      </c>
    </row>
    <row r="20" spans="1:8" s="681" customFormat="1" ht="30" customHeight="1">
      <c r="A20" s="679" t="s">
        <v>2713</v>
      </c>
      <c r="B20" s="682" t="s">
        <v>2659</v>
      </c>
      <c r="C20" s="683" t="s">
        <v>526</v>
      </c>
      <c r="D20" s="684"/>
      <c r="E20" s="673"/>
      <c r="G20" s="685" t="s">
        <v>2669</v>
      </c>
      <c r="H20" s="681">
        <v>0</v>
      </c>
    </row>
    <row r="21" spans="1:8" s="681" customFormat="1" ht="30" customHeight="1">
      <c r="A21" s="679" t="str">
        <f>"Kunststoff " &amp; B21</f>
        <v>Kunststoff Kunststoff ABS-PC - Recyclat</v>
      </c>
      <c r="B21" s="684" t="s">
        <v>2800</v>
      </c>
      <c r="C21" s="686" t="s">
        <v>2793</v>
      </c>
      <c r="D21" s="684"/>
      <c r="E21" s="673"/>
      <c r="G21" s="685" t="s">
        <v>2756</v>
      </c>
      <c r="H21" s="681">
        <v>0</v>
      </c>
    </row>
    <row r="22" spans="1:8" s="681" customFormat="1" ht="30" customHeight="1">
      <c r="A22" s="679" t="s">
        <v>2723</v>
      </c>
      <c r="B22" s="682" t="s">
        <v>2670</v>
      </c>
      <c r="C22" s="683" t="s">
        <v>536</v>
      </c>
      <c r="D22" s="684"/>
      <c r="E22" s="673"/>
      <c r="G22" s="685" t="s">
        <v>2662</v>
      </c>
      <c r="H22" s="681">
        <v>0</v>
      </c>
    </row>
    <row r="23" spans="1:8" s="681" customFormat="1" ht="30" customHeight="1">
      <c r="A23" s="679" t="s">
        <v>2724</v>
      </c>
      <c r="B23" s="682" t="s">
        <v>2671</v>
      </c>
      <c r="C23" s="683" t="s">
        <v>538</v>
      </c>
      <c r="D23" s="684"/>
      <c r="E23" s="673"/>
      <c r="G23" s="684" t="s">
        <v>2801</v>
      </c>
      <c r="H23" s="681">
        <v>0</v>
      </c>
    </row>
    <row r="24" spans="1:8" s="681" customFormat="1" ht="30" customHeight="1">
      <c r="A24" s="679" t="s">
        <v>2722</v>
      </c>
      <c r="B24" s="682" t="s">
        <v>2669</v>
      </c>
      <c r="C24" s="683" t="s">
        <v>535</v>
      </c>
      <c r="D24" s="684"/>
      <c r="E24" s="673"/>
      <c r="G24" s="685" t="s">
        <v>2667</v>
      </c>
      <c r="H24" s="681">
        <v>0</v>
      </c>
    </row>
    <row r="25" spans="1:8" s="681" customFormat="1" ht="30" customHeight="1">
      <c r="A25" s="679"/>
      <c r="B25" s="682" t="s">
        <v>2756</v>
      </c>
      <c r="C25" s="683" t="s">
        <v>537</v>
      </c>
      <c r="D25" s="684"/>
      <c r="E25" s="673"/>
      <c r="G25" s="684" t="s">
        <v>2805</v>
      </c>
      <c r="H25" s="681">
        <v>0</v>
      </c>
    </row>
    <row r="26" spans="1:8" s="681" customFormat="1" ht="30" customHeight="1">
      <c r="A26" s="679" t="s">
        <v>2715</v>
      </c>
      <c r="B26" s="682" t="s">
        <v>2662</v>
      </c>
      <c r="C26" s="683" t="s">
        <v>528</v>
      </c>
      <c r="D26" s="684"/>
      <c r="E26" s="673"/>
      <c r="G26" s="685" t="s">
        <v>2607</v>
      </c>
      <c r="H26" s="681">
        <v>0</v>
      </c>
    </row>
    <row r="27" spans="1:8" s="681" customFormat="1" ht="30" customHeight="1">
      <c r="A27" s="679" t="str">
        <f>"Kunststoff " &amp; B27</f>
        <v>Kunststoff Kunststoff PA - Recyclat</v>
      </c>
      <c r="B27" s="684" t="s">
        <v>2801</v>
      </c>
      <c r="C27" s="686" t="s">
        <v>2794</v>
      </c>
      <c r="D27" s="684"/>
      <c r="E27" s="673"/>
      <c r="G27" s="685" t="s">
        <v>2668</v>
      </c>
      <c r="H27" s="681">
        <v>0</v>
      </c>
    </row>
    <row r="28" spans="1:8" s="681" customFormat="1" ht="30" customHeight="1">
      <c r="A28" s="679" t="s">
        <v>2720</v>
      </c>
      <c r="B28" s="682" t="s">
        <v>2667</v>
      </c>
      <c r="C28" s="683" t="s">
        <v>533</v>
      </c>
      <c r="D28" s="684"/>
      <c r="E28" s="673"/>
      <c r="G28" s="685" t="s">
        <v>2663</v>
      </c>
      <c r="H28" s="681">
        <v>0</v>
      </c>
    </row>
    <row r="29" spans="1:8" s="681" customFormat="1" ht="30" customHeight="1">
      <c r="A29" s="679" t="str">
        <f>"Kunststoff " &amp; B29</f>
        <v>Kunststoff Kunststoff PE - Recyclat</v>
      </c>
      <c r="B29" s="684" t="s">
        <v>2805</v>
      </c>
      <c r="C29" s="686" t="s">
        <v>2798</v>
      </c>
      <c r="D29" s="684"/>
      <c r="E29" s="673"/>
      <c r="G29" s="685" t="s">
        <v>2665</v>
      </c>
      <c r="H29" s="681">
        <v>0</v>
      </c>
    </row>
    <row r="30" spans="1:8" s="681" customFormat="1" ht="30" customHeight="1">
      <c r="A30" s="679" t="s">
        <v>2726</v>
      </c>
      <c r="B30" s="682" t="s">
        <v>2607</v>
      </c>
      <c r="C30" s="683" t="s">
        <v>2633</v>
      </c>
      <c r="D30" s="684"/>
      <c r="E30" s="673"/>
      <c r="G30" s="684" t="s">
        <v>2803</v>
      </c>
      <c r="H30" s="681">
        <v>0</v>
      </c>
    </row>
    <row r="31" spans="1:8" s="681" customFormat="1" ht="30" customHeight="1">
      <c r="A31" s="679" t="s">
        <v>2721</v>
      </c>
      <c r="B31" s="682" t="s">
        <v>2668</v>
      </c>
      <c r="C31" s="683" t="s">
        <v>534</v>
      </c>
      <c r="D31" s="684"/>
      <c r="E31" s="673"/>
      <c r="G31" s="685" t="s">
        <v>2666</v>
      </c>
      <c r="H31" s="681">
        <v>0</v>
      </c>
    </row>
    <row r="32" spans="1:8" s="681" customFormat="1" ht="30" customHeight="1">
      <c r="A32" s="679" t="s">
        <v>2716</v>
      </c>
      <c r="B32" s="682" t="s">
        <v>2663</v>
      </c>
      <c r="C32" s="683" t="s">
        <v>529</v>
      </c>
      <c r="D32" s="684"/>
      <c r="E32" s="673"/>
      <c r="G32" s="684" t="s">
        <v>2804</v>
      </c>
      <c r="H32" s="681">
        <v>0</v>
      </c>
    </row>
    <row r="33" spans="1:8" s="681" customFormat="1" ht="30" customHeight="1">
      <c r="A33" s="679" t="s">
        <v>2718</v>
      </c>
      <c r="B33" s="682" t="s">
        <v>2665</v>
      </c>
      <c r="C33" s="683" t="s">
        <v>531</v>
      </c>
      <c r="D33" s="684"/>
      <c r="E33" s="673"/>
      <c r="G33" s="685" t="s">
        <v>2664</v>
      </c>
      <c r="H33" s="681">
        <v>1</v>
      </c>
    </row>
    <row r="34" spans="1:8" s="681" customFormat="1" ht="30" customHeight="1">
      <c r="A34" s="679" t="str">
        <f>"Kunststoff " &amp; B34</f>
        <v>Kunststoff Kunststoff PP - Recyclat</v>
      </c>
      <c r="B34" s="684" t="s">
        <v>2803</v>
      </c>
      <c r="C34" s="686" t="s">
        <v>2796</v>
      </c>
      <c r="D34" s="684"/>
      <c r="E34" s="673"/>
      <c r="G34" s="684" t="s">
        <v>2802</v>
      </c>
      <c r="H34" s="681">
        <v>1</v>
      </c>
    </row>
    <row r="35" spans="1:8" s="681" customFormat="1" ht="30" customHeight="1">
      <c r="A35" s="679" t="s">
        <v>2719</v>
      </c>
      <c r="B35" s="682" t="s">
        <v>2666</v>
      </c>
      <c r="C35" s="683" t="s">
        <v>532</v>
      </c>
      <c r="D35" s="684"/>
      <c r="E35" s="673"/>
      <c r="G35" s="685" t="s">
        <v>2606</v>
      </c>
      <c r="H35" s="681">
        <v>1</v>
      </c>
    </row>
    <row r="36" spans="1:8" s="681" customFormat="1" ht="30" customHeight="1">
      <c r="A36" s="679" t="str">
        <f>"Kunststoff " &amp; B36</f>
        <v>Kunststoff Kunststoff PP-GFxx - Recyclat</v>
      </c>
      <c r="B36" s="684" t="s">
        <v>2804</v>
      </c>
      <c r="C36" s="686" t="s">
        <v>2797</v>
      </c>
      <c r="D36" s="684"/>
      <c r="E36" s="673"/>
      <c r="G36" s="685" t="s">
        <v>2660</v>
      </c>
      <c r="H36" s="681">
        <v>1</v>
      </c>
    </row>
    <row r="37" spans="1:8" s="681" customFormat="1" ht="30" customHeight="1">
      <c r="A37" s="679" t="s">
        <v>2717</v>
      </c>
      <c r="B37" s="682" t="s">
        <v>2664</v>
      </c>
      <c r="C37" s="683" t="s">
        <v>530</v>
      </c>
      <c r="D37" s="684"/>
      <c r="E37" s="673"/>
      <c r="G37" s="685" t="s">
        <v>2757</v>
      </c>
      <c r="H37" s="681">
        <v>0</v>
      </c>
    </row>
    <row r="38" spans="1:8" s="681" customFormat="1" ht="30" customHeight="1">
      <c r="A38" s="679" t="str">
        <f>"Kunststoff " &amp; B38</f>
        <v>Kunststoff Kunststoff PP-TVxx - Recyclat</v>
      </c>
      <c r="B38" s="684" t="s">
        <v>2802</v>
      </c>
      <c r="C38" s="686" t="s">
        <v>2795</v>
      </c>
      <c r="D38" s="684"/>
      <c r="E38" s="673"/>
      <c r="G38" s="685" t="s">
        <v>2608</v>
      </c>
      <c r="H38" s="681">
        <v>1</v>
      </c>
    </row>
    <row r="39" spans="1:8" s="681" customFormat="1" ht="30" customHeight="1">
      <c r="A39" s="679" t="s">
        <v>2725</v>
      </c>
      <c r="B39" s="682" t="s">
        <v>2606</v>
      </c>
      <c r="C39" s="683" t="s">
        <v>2632</v>
      </c>
      <c r="D39" s="684"/>
      <c r="E39" s="673"/>
      <c r="G39" s="685" t="s">
        <v>2599</v>
      </c>
      <c r="H39" s="681">
        <v>1</v>
      </c>
    </row>
    <row r="40" spans="1:8" s="681" customFormat="1" ht="30" customHeight="1">
      <c r="A40" s="679" t="s">
        <v>2714</v>
      </c>
      <c r="B40" s="682" t="s">
        <v>2660</v>
      </c>
      <c r="C40" s="683" t="s">
        <v>527</v>
      </c>
      <c r="D40" s="684"/>
      <c r="E40" s="673"/>
      <c r="G40" s="685" t="s">
        <v>2585</v>
      </c>
      <c r="H40" s="681">
        <v>1</v>
      </c>
    </row>
    <row r="41" spans="1:8" s="681" customFormat="1" ht="30" customHeight="1">
      <c r="A41" s="679"/>
      <c r="B41" s="682" t="s">
        <v>2757</v>
      </c>
      <c r="C41" s="683" t="s">
        <v>539</v>
      </c>
      <c r="D41" s="684"/>
      <c r="E41" s="673"/>
      <c r="G41" s="685" t="s">
        <v>2611</v>
      </c>
      <c r="H41" s="681">
        <v>1</v>
      </c>
    </row>
    <row r="42" spans="1:8" s="681" customFormat="1" ht="30" customHeight="1">
      <c r="A42" s="679" t="s">
        <v>2727</v>
      </c>
      <c r="B42" s="682" t="s">
        <v>589</v>
      </c>
      <c r="C42" s="683" t="s">
        <v>540</v>
      </c>
      <c r="D42" s="684"/>
      <c r="E42" s="673" t="s">
        <v>2760</v>
      </c>
      <c r="G42" s="685" t="s">
        <v>2621</v>
      </c>
      <c r="H42" s="681">
        <v>1</v>
      </c>
    </row>
    <row r="43" spans="1:8" s="681" customFormat="1" ht="30" customHeight="1">
      <c r="A43" s="679" t="s">
        <v>2728</v>
      </c>
      <c r="B43" s="682" t="s">
        <v>2608</v>
      </c>
      <c r="C43" s="683" t="s">
        <v>541</v>
      </c>
      <c r="D43" s="684"/>
      <c r="E43" s="673"/>
      <c r="G43" s="685" t="s">
        <v>2676</v>
      </c>
      <c r="H43" s="681">
        <v>1</v>
      </c>
    </row>
    <row r="44" spans="1:8" s="681" customFormat="1" ht="30" customHeight="1">
      <c r="A44" s="679" t="s">
        <v>2703</v>
      </c>
      <c r="B44" s="682" t="s">
        <v>2599</v>
      </c>
      <c r="C44" s="683" t="s">
        <v>2626</v>
      </c>
      <c r="D44" s="684" t="s">
        <v>2761</v>
      </c>
      <c r="E44" s="673"/>
      <c r="G44" s="685" t="s">
        <v>2610</v>
      </c>
      <c r="H44" s="681">
        <v>1</v>
      </c>
    </row>
    <row r="45" spans="1:8" s="681" customFormat="1" ht="30" customHeight="1">
      <c r="A45" s="679" t="s">
        <v>2755</v>
      </c>
      <c r="B45" s="682" t="s">
        <v>2585</v>
      </c>
      <c r="C45" s="683" t="s">
        <v>2584</v>
      </c>
      <c r="D45" s="684" t="s">
        <v>2763</v>
      </c>
      <c r="E45" s="673"/>
      <c r="G45" s="685" t="s">
        <v>2600</v>
      </c>
      <c r="H45" s="681">
        <v>1</v>
      </c>
    </row>
    <row r="46" spans="1:8" s="681" customFormat="1" ht="30" customHeight="1">
      <c r="A46" s="679" t="s">
        <v>2731</v>
      </c>
      <c r="B46" s="682" t="s">
        <v>2611</v>
      </c>
      <c r="C46" s="683" t="s">
        <v>544</v>
      </c>
      <c r="D46" s="684"/>
      <c r="E46" s="673"/>
      <c r="G46" s="685" t="s">
        <v>2619</v>
      </c>
      <c r="H46" s="681">
        <v>1</v>
      </c>
    </row>
    <row r="47" spans="1:8" s="681" customFormat="1" ht="30" customHeight="1">
      <c r="A47" s="679" t="s">
        <v>2621</v>
      </c>
      <c r="B47" s="682" t="s">
        <v>2621</v>
      </c>
      <c r="C47" s="683" t="s">
        <v>553</v>
      </c>
      <c r="D47" s="684"/>
      <c r="E47" s="673"/>
      <c r="G47" s="685" t="s">
        <v>2617</v>
      </c>
      <c r="H47" s="681">
        <v>1</v>
      </c>
    </row>
    <row r="48" spans="1:8" s="681" customFormat="1" ht="30" customHeight="1">
      <c r="A48" s="679" t="s">
        <v>2740</v>
      </c>
      <c r="B48" s="682" t="s">
        <v>2676</v>
      </c>
      <c r="C48" s="683" t="s">
        <v>2640</v>
      </c>
      <c r="D48" s="684"/>
      <c r="E48" s="673"/>
      <c r="G48" s="685" t="s">
        <v>2675</v>
      </c>
      <c r="H48" s="681">
        <v>1</v>
      </c>
    </row>
    <row r="49" spans="1:8" s="681" customFormat="1" ht="30" customHeight="1">
      <c r="A49" s="679" t="s">
        <v>2730</v>
      </c>
      <c r="B49" s="682" t="s">
        <v>2610</v>
      </c>
      <c r="C49" s="683" t="s">
        <v>543</v>
      </c>
      <c r="D49" s="684" t="s">
        <v>2764</v>
      </c>
      <c r="E49" s="673"/>
      <c r="G49" s="685" t="s">
        <v>2674</v>
      </c>
      <c r="H49" s="681">
        <v>1</v>
      </c>
    </row>
    <row r="50" spans="1:8" s="681" customFormat="1" ht="30" customHeight="1">
      <c r="A50" s="679" t="s">
        <v>2600</v>
      </c>
      <c r="B50" s="682" t="s">
        <v>2600</v>
      </c>
      <c r="C50" s="683" t="s">
        <v>2627</v>
      </c>
      <c r="D50" s="684" t="s">
        <v>2761</v>
      </c>
      <c r="E50" s="673"/>
      <c r="G50" s="685" t="s">
        <v>2620</v>
      </c>
      <c r="H50" s="681">
        <v>1</v>
      </c>
    </row>
    <row r="51" spans="1:8" s="681" customFormat="1" ht="30" customHeight="1">
      <c r="A51" s="679" t="s">
        <v>2619</v>
      </c>
      <c r="B51" s="682" t="s">
        <v>2619</v>
      </c>
      <c r="C51" s="683" t="s">
        <v>552</v>
      </c>
      <c r="D51" s="684"/>
      <c r="E51" s="673"/>
      <c r="G51" s="685" t="s">
        <v>2618</v>
      </c>
      <c r="H51" s="681">
        <v>1</v>
      </c>
    </row>
    <row r="52" spans="1:8" s="681" customFormat="1" ht="30" customHeight="1">
      <c r="A52" s="679" t="s">
        <v>2617</v>
      </c>
      <c r="B52" s="682" t="s">
        <v>2617</v>
      </c>
      <c r="C52" s="683" t="s">
        <v>2637</v>
      </c>
      <c r="D52" s="684"/>
      <c r="E52" s="673"/>
      <c r="G52" s="685" t="s">
        <v>2686</v>
      </c>
      <c r="H52" s="681">
        <v>1</v>
      </c>
    </row>
    <row r="53" spans="1:8" s="681" customFormat="1" ht="30" customHeight="1">
      <c r="A53" s="679" t="s">
        <v>2739</v>
      </c>
      <c r="B53" s="682" t="s">
        <v>2675</v>
      </c>
      <c r="C53" s="683" t="s">
        <v>551</v>
      </c>
      <c r="D53" s="684"/>
      <c r="E53" s="673"/>
      <c r="G53" s="685" t="s">
        <v>2677</v>
      </c>
      <c r="H53" s="681">
        <v>1</v>
      </c>
    </row>
    <row r="54" spans="1:8" s="681" customFormat="1" ht="30" customHeight="1">
      <c r="A54" s="679" t="s">
        <v>2738</v>
      </c>
      <c r="B54" s="682" t="s">
        <v>2674</v>
      </c>
      <c r="C54" s="683" t="s">
        <v>550</v>
      </c>
      <c r="D54" s="684"/>
      <c r="E54" s="673"/>
      <c r="G54" s="685" t="s">
        <v>2681</v>
      </c>
      <c r="H54" s="681">
        <v>1</v>
      </c>
    </row>
    <row r="55" spans="1:8" s="681" customFormat="1" ht="30" customHeight="1">
      <c r="A55" s="679" t="s">
        <v>2734</v>
      </c>
      <c r="B55" s="682" t="s">
        <v>2612</v>
      </c>
      <c r="C55" s="683" t="s">
        <v>547</v>
      </c>
      <c r="D55" s="684"/>
      <c r="E55" s="673" t="s">
        <v>2760</v>
      </c>
      <c r="G55" s="685" t="s">
        <v>2683</v>
      </c>
      <c r="H55" s="681">
        <v>1</v>
      </c>
    </row>
    <row r="56" spans="1:8" s="681" customFormat="1" ht="30" customHeight="1">
      <c r="A56" s="679" t="s">
        <v>2711</v>
      </c>
      <c r="B56" s="682" t="s">
        <v>2688</v>
      </c>
      <c r="C56" s="683" t="s">
        <v>524</v>
      </c>
      <c r="D56" s="684" t="s">
        <v>2765</v>
      </c>
      <c r="E56" s="673" t="s">
        <v>2760</v>
      </c>
      <c r="G56" s="685" t="s">
        <v>2682</v>
      </c>
      <c r="H56" s="681">
        <v>1</v>
      </c>
    </row>
    <row r="57" spans="1:8" s="681" customFormat="1" ht="30" customHeight="1">
      <c r="A57" s="679" t="s">
        <v>2620</v>
      </c>
      <c r="B57" s="682" t="s">
        <v>2620</v>
      </c>
      <c r="C57" s="683" t="s">
        <v>2639</v>
      </c>
      <c r="D57" s="684"/>
      <c r="E57" s="673"/>
      <c r="G57" s="685" t="s">
        <v>2684</v>
      </c>
      <c r="H57" s="681">
        <v>1</v>
      </c>
    </row>
    <row r="58" spans="1:8" s="681" customFormat="1" ht="30" customHeight="1">
      <c r="A58" s="679" t="s">
        <v>2618</v>
      </c>
      <c r="B58" s="682" t="s">
        <v>2618</v>
      </c>
      <c r="C58" s="683" t="s">
        <v>2638</v>
      </c>
      <c r="D58" s="684"/>
      <c r="E58" s="673"/>
      <c r="G58" s="685" t="s">
        <v>2678</v>
      </c>
    </row>
    <row r="59" spans="1:8" s="681" customFormat="1" ht="30" customHeight="1">
      <c r="A59" s="679" t="s">
        <v>2742</v>
      </c>
      <c r="B59" s="682" t="s">
        <v>2624</v>
      </c>
      <c r="C59" s="683" t="s">
        <v>555</v>
      </c>
      <c r="D59" s="684"/>
      <c r="E59" s="673" t="s">
        <v>2760</v>
      </c>
      <c r="G59" s="685" t="s">
        <v>2685</v>
      </c>
    </row>
    <row r="60" spans="1:8" s="681" customFormat="1" ht="30" customHeight="1">
      <c r="A60" s="679" t="s">
        <v>2754</v>
      </c>
      <c r="B60" s="682" t="s">
        <v>2686</v>
      </c>
      <c r="C60" s="683" t="s">
        <v>569</v>
      </c>
      <c r="D60" s="684"/>
      <c r="E60" s="673"/>
      <c r="G60" s="685" t="s">
        <v>2603</v>
      </c>
    </row>
    <row r="61" spans="1:8" s="681" customFormat="1" ht="30" customHeight="1">
      <c r="A61" s="679" t="s">
        <v>2743</v>
      </c>
      <c r="B61" s="682" t="s">
        <v>2677</v>
      </c>
      <c r="C61" s="683" t="s">
        <v>556</v>
      </c>
      <c r="D61" s="684" t="s">
        <v>2700</v>
      </c>
      <c r="E61" s="673"/>
      <c r="G61" s="685" t="s">
        <v>2679</v>
      </c>
    </row>
    <row r="62" spans="1:8" s="681" customFormat="1" ht="30" customHeight="1">
      <c r="A62" s="679" t="s">
        <v>2749</v>
      </c>
      <c r="B62" s="682" t="s">
        <v>2681</v>
      </c>
      <c r="C62" s="683" t="s">
        <v>564</v>
      </c>
      <c r="D62" s="684" t="s">
        <v>2700</v>
      </c>
      <c r="E62" s="673"/>
      <c r="G62" s="685" t="s">
        <v>2680</v>
      </c>
    </row>
    <row r="63" spans="1:8" s="681" customFormat="1" ht="30" customHeight="1">
      <c r="A63" s="679" t="s">
        <v>2751</v>
      </c>
      <c r="B63" s="682" t="s">
        <v>2683</v>
      </c>
      <c r="C63" s="683" t="s">
        <v>566</v>
      </c>
      <c r="D63" s="684" t="s">
        <v>2700</v>
      </c>
      <c r="E63" s="673"/>
      <c r="G63" s="685" t="s">
        <v>2615</v>
      </c>
    </row>
    <row r="64" spans="1:8" s="681" customFormat="1" ht="30" customHeight="1">
      <c r="A64" s="679" t="s">
        <v>2750</v>
      </c>
      <c r="B64" s="682" t="s">
        <v>2682</v>
      </c>
      <c r="C64" s="683" t="s">
        <v>565</v>
      </c>
      <c r="D64" s="684" t="s">
        <v>2700</v>
      </c>
      <c r="E64" s="673"/>
      <c r="G64" s="685" t="s">
        <v>2614</v>
      </c>
    </row>
    <row r="65" spans="1:8" s="681" customFormat="1" ht="30" customHeight="1">
      <c r="A65" s="679" t="s">
        <v>2752</v>
      </c>
      <c r="B65" s="682" t="s">
        <v>2684</v>
      </c>
      <c r="C65" s="683" t="s">
        <v>567</v>
      </c>
      <c r="D65" s="684" t="s">
        <v>2700</v>
      </c>
      <c r="E65" s="673"/>
    </row>
    <row r="66" spans="1:8" s="681" customFormat="1" ht="30" customHeight="1">
      <c r="A66" s="679" t="s">
        <v>2748</v>
      </c>
      <c r="B66" s="682" t="s">
        <v>2690</v>
      </c>
      <c r="C66" s="683" t="s">
        <v>563</v>
      </c>
      <c r="D66" s="684" t="s">
        <v>2766</v>
      </c>
      <c r="E66" s="673" t="s">
        <v>2760</v>
      </c>
    </row>
    <row r="67" spans="1:8" s="681" customFormat="1" ht="30" customHeight="1">
      <c r="A67" s="679" t="s">
        <v>2744</v>
      </c>
      <c r="B67" s="682" t="s">
        <v>2678</v>
      </c>
      <c r="C67" s="683" t="s">
        <v>559</v>
      </c>
      <c r="D67" s="684"/>
      <c r="E67" s="673"/>
    </row>
    <row r="68" spans="1:8" s="681" customFormat="1" ht="30" customHeight="1">
      <c r="A68" s="679" t="s">
        <v>2753</v>
      </c>
      <c r="B68" s="682" t="s">
        <v>2685</v>
      </c>
      <c r="C68" s="683" t="s">
        <v>568</v>
      </c>
      <c r="D68" s="684" t="s">
        <v>2700</v>
      </c>
      <c r="E68" s="673"/>
    </row>
    <row r="69" spans="1:8">
      <c r="A69" s="679" t="s">
        <v>2706</v>
      </c>
      <c r="B69" s="682" t="s">
        <v>2603</v>
      </c>
      <c r="C69" s="683" t="s">
        <v>2630</v>
      </c>
      <c r="D69" s="684" t="s">
        <v>2761</v>
      </c>
      <c r="E69" s="673"/>
    </row>
    <row r="70" spans="1:8">
      <c r="A70" s="679" t="s">
        <v>2745</v>
      </c>
      <c r="B70" s="682" t="s">
        <v>2679</v>
      </c>
      <c r="C70" s="683" t="s">
        <v>560</v>
      </c>
      <c r="D70" s="684" t="s">
        <v>2700</v>
      </c>
      <c r="E70" s="673"/>
    </row>
    <row r="71" spans="1:8">
      <c r="A71" s="679" t="s">
        <v>2747</v>
      </c>
      <c r="B71" s="682" t="s">
        <v>2689</v>
      </c>
      <c r="C71" s="683" t="s">
        <v>562</v>
      </c>
      <c r="D71" s="684" t="s">
        <v>2767</v>
      </c>
      <c r="E71" s="673" t="s">
        <v>2760</v>
      </c>
    </row>
    <row r="72" spans="1:8">
      <c r="A72" s="679" t="s">
        <v>2746</v>
      </c>
      <c r="B72" s="682" t="s">
        <v>2680</v>
      </c>
      <c r="C72" s="683" t="s">
        <v>561</v>
      </c>
      <c r="D72" s="684" t="s">
        <v>2700</v>
      </c>
      <c r="E72" s="673"/>
      <c r="G72" s="694" t="s">
        <v>2693</v>
      </c>
      <c r="H72" s="694"/>
    </row>
    <row r="73" spans="1:8">
      <c r="A73" s="679" t="s">
        <v>2737</v>
      </c>
      <c r="B73" s="682" t="s">
        <v>2615</v>
      </c>
      <c r="C73" s="683" t="s">
        <v>2635</v>
      </c>
      <c r="D73" s="684"/>
      <c r="E73" s="673"/>
      <c r="G73" s="683" t="s">
        <v>2701</v>
      </c>
      <c r="H73" s="694" t="s">
        <v>2694</v>
      </c>
    </row>
    <row r="74" spans="1:8">
      <c r="A74" s="679" t="s">
        <v>2736</v>
      </c>
      <c r="B74" s="682" t="s">
        <v>2614</v>
      </c>
      <c r="C74" s="683" t="s">
        <v>2634</v>
      </c>
      <c r="D74" s="684"/>
      <c r="E74" s="673"/>
      <c r="G74" s="683" t="s">
        <v>2698</v>
      </c>
      <c r="H74" s="694" t="s">
        <v>2695</v>
      </c>
    </row>
    <row r="75" spans="1:8">
      <c r="D75" s="677"/>
      <c r="E75" s="677"/>
      <c r="G75" s="683" t="s">
        <v>2768</v>
      </c>
      <c r="H75" s="694" t="s">
        <v>2696</v>
      </c>
    </row>
    <row r="76" spans="1:8">
      <c r="G76" s="683" t="s">
        <v>2769</v>
      </c>
      <c r="H76" s="694" t="s">
        <v>2697</v>
      </c>
    </row>
    <row r="78" spans="1:8">
      <c r="B78" s="936" t="s">
        <v>2692</v>
      </c>
      <c r="C78" s="936"/>
      <c r="D78" s="936"/>
      <c r="E78" s="936"/>
    </row>
    <row r="79" spans="1:8" ht="45">
      <c r="A79" s="687"/>
      <c r="B79" s="679" t="s">
        <v>2642</v>
      </c>
      <c r="C79" s="679" t="s">
        <v>2643</v>
      </c>
      <c r="D79" s="680" t="s">
        <v>2644</v>
      </c>
      <c r="E79" s="690" t="s">
        <v>2645</v>
      </c>
    </row>
    <row r="80" spans="1:8" ht="29.25">
      <c r="A80" s="695" t="s">
        <v>2709</v>
      </c>
      <c r="B80" s="686" t="s">
        <v>2687</v>
      </c>
      <c r="C80" s="686" t="s">
        <v>522</v>
      </c>
      <c r="D80" s="684" t="s">
        <v>2759</v>
      </c>
      <c r="E80" s="691" t="s">
        <v>2646</v>
      </c>
    </row>
    <row r="81" spans="1:5" ht="29.25">
      <c r="A81" s="695" t="s">
        <v>2748</v>
      </c>
      <c r="B81" s="686" t="s">
        <v>2605</v>
      </c>
      <c r="C81" s="686" t="s">
        <v>523</v>
      </c>
      <c r="D81" s="684" t="s">
        <v>2759</v>
      </c>
      <c r="E81" s="691" t="s">
        <v>2646</v>
      </c>
    </row>
    <row r="82" spans="1:5">
      <c r="A82" s="695" t="s">
        <v>2730</v>
      </c>
      <c r="B82" s="686" t="s">
        <v>2613</v>
      </c>
      <c r="C82" s="686" t="s">
        <v>548</v>
      </c>
      <c r="D82" s="684" t="s">
        <v>2762</v>
      </c>
      <c r="E82" s="691"/>
    </row>
    <row r="83" spans="1:5">
      <c r="A83" s="695" t="s">
        <v>2735</v>
      </c>
      <c r="B83" s="692" t="s">
        <v>2610</v>
      </c>
      <c r="C83" s="683" t="s">
        <v>543</v>
      </c>
      <c r="D83" s="684" t="s">
        <v>2764</v>
      </c>
      <c r="E83" s="691"/>
    </row>
    <row r="84" spans="1:5">
      <c r="A84" s="695" t="s">
        <v>2747</v>
      </c>
      <c r="B84" s="693" t="s">
        <v>2600</v>
      </c>
      <c r="C84" s="683" t="s">
        <v>2627</v>
      </c>
      <c r="D84" s="684" t="s">
        <v>2761</v>
      </c>
      <c r="E84" s="691"/>
    </row>
    <row r="85" spans="1:5">
      <c r="B85" s="692" t="s">
        <v>2688</v>
      </c>
      <c r="C85" s="686" t="s">
        <v>524</v>
      </c>
      <c r="D85" s="684" t="s">
        <v>2765</v>
      </c>
    </row>
    <row r="86" spans="1:5">
      <c r="B86" s="692" t="s">
        <v>2690</v>
      </c>
      <c r="C86" s="686" t="s">
        <v>563</v>
      </c>
      <c r="D86" s="684" t="s">
        <v>2766</v>
      </c>
    </row>
    <row r="87" spans="1:5">
      <c r="B87" s="692" t="s">
        <v>2689</v>
      </c>
      <c r="C87" s="686" t="s">
        <v>562</v>
      </c>
      <c r="D87" s="684" t="s">
        <v>2767</v>
      </c>
    </row>
    <row r="95" spans="1:5">
      <c r="B95" s="688"/>
    </row>
  </sheetData>
  <autoFilter ref="A3:H68"/>
  <mergeCells count="2">
    <mergeCell ref="B78:E78"/>
    <mergeCell ref="A2:E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16" sqref="B16"/>
    </sheetView>
  </sheetViews>
  <sheetFormatPr baseColWidth="10" defaultRowHeight="15"/>
  <cols>
    <col min="1" max="1" width="35.85546875" bestFit="1" customWidth="1"/>
    <col min="2" max="2" width="10.42578125" bestFit="1" customWidth="1"/>
  </cols>
  <sheetData>
    <row r="1" spans="1:2">
      <c r="A1" s="773" t="s">
        <v>2831</v>
      </c>
      <c r="B1" s="773" t="s">
        <v>2832</v>
      </c>
    </row>
    <row r="2" spans="1:2">
      <c r="A2" s="236" t="s">
        <v>2835</v>
      </c>
      <c r="B2" s="772">
        <v>15000</v>
      </c>
    </row>
    <row r="3" spans="1:2">
      <c r="A3" s="236" t="s">
        <v>2846</v>
      </c>
      <c r="B3" s="772">
        <v>4000</v>
      </c>
    </row>
    <row r="4" spans="1:2">
      <c r="A4" s="236" t="s">
        <v>2845</v>
      </c>
      <c r="B4" s="772">
        <v>5000</v>
      </c>
    </row>
    <row r="5" spans="1:2">
      <c r="A5" s="236" t="s">
        <v>2833</v>
      </c>
      <c r="B5" s="772">
        <v>3000</v>
      </c>
    </row>
    <row r="6" spans="1:2">
      <c r="A6" s="236" t="s">
        <v>2837</v>
      </c>
      <c r="B6" s="772">
        <v>3500</v>
      </c>
    </row>
    <row r="7" spans="1:2">
      <c r="A7" s="236"/>
      <c r="B7" s="772"/>
    </row>
    <row r="8" spans="1:2">
      <c r="A8" s="236"/>
      <c r="B8" s="772"/>
    </row>
    <row r="9" spans="1:2">
      <c r="A9" s="236"/>
      <c r="B9" s="772"/>
    </row>
    <row r="10" spans="1:2">
      <c r="A10" s="236"/>
      <c r="B10" s="772"/>
    </row>
    <row r="11" spans="1:2">
      <c r="A11" s="236"/>
      <c r="B11" s="772"/>
    </row>
    <row r="12" spans="1:2">
      <c r="A12" s="236"/>
      <c r="B12" s="772"/>
    </row>
    <row r="13" spans="1:2">
      <c r="A13" s="236"/>
      <c r="B13" s="772"/>
    </row>
    <row r="14" spans="1:2">
      <c r="A14" s="236"/>
      <c r="B14" s="772"/>
    </row>
    <row r="15" spans="1:2">
      <c r="A15" s="236"/>
      <c r="B15" s="772"/>
    </row>
    <row r="16" spans="1:2">
      <c r="A16" s="773" t="s">
        <v>2834</v>
      </c>
      <c r="B16" s="774">
        <f>SUM(B2:B15)</f>
        <v>30500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02Mat">
    <pageSetUpPr fitToPage="1"/>
  </sheetPr>
  <dimension ref="B1:AI47"/>
  <sheetViews>
    <sheetView showGridLines="0" showZeros="0" topLeftCell="E4" zoomScaleNormal="100" zoomScalePageLayoutView="70" workbookViewId="0">
      <selection activeCell="Z13" sqref="Z13"/>
    </sheetView>
  </sheetViews>
  <sheetFormatPr baseColWidth="10" defaultRowHeight="14.25" outlineLevelCol="1"/>
  <cols>
    <col min="1" max="1" width="1.42578125" style="111" customWidth="1"/>
    <col min="2" max="2" width="5.7109375" style="111" customWidth="1"/>
    <col min="3" max="3" width="25.7109375" style="111" customWidth="1"/>
    <col min="4" max="4" width="20.7109375" style="111" customWidth="1"/>
    <col min="5" max="6" width="10.7109375" style="111" customWidth="1"/>
    <col min="7" max="7" width="8.28515625" style="111" customWidth="1"/>
    <col min="8" max="8" width="5.7109375" style="111" customWidth="1"/>
    <col min="9" max="9" width="10.7109375" style="111" customWidth="1"/>
    <col min="10" max="10" width="5.7109375" style="111" customWidth="1"/>
    <col min="11" max="14" width="10.7109375" style="111" customWidth="1"/>
    <col min="15" max="15" width="8.28515625" style="111" customWidth="1"/>
    <col min="16" max="19" width="10.7109375" style="111" customWidth="1"/>
    <col min="20" max="20" width="5.7109375" style="111" customWidth="1"/>
    <col min="21" max="21" width="10.7109375" style="111" customWidth="1"/>
    <col min="22" max="22" width="5.7109375" style="111" customWidth="1"/>
    <col min="23" max="23" width="10.7109375" style="111" customWidth="1"/>
    <col min="24" max="24" width="2.7109375" style="111" customWidth="1"/>
    <col min="25" max="25" width="24.5703125" style="335" customWidth="1" outlineLevel="1"/>
    <col min="26" max="28" width="10.7109375" style="111" customWidth="1" outlineLevel="1"/>
    <col min="29" max="29" width="10.42578125" style="111" customWidth="1"/>
    <col min="30" max="33" width="10.7109375" style="111" hidden="1" customWidth="1"/>
    <col min="34" max="16384" width="11.42578125" style="111"/>
  </cols>
  <sheetData>
    <row r="1" spans="2:35" s="340" customFormat="1" ht="7.5" customHeight="1" thickBot="1">
      <c r="B1" s="340">
        <v>5</v>
      </c>
      <c r="C1" s="340">
        <v>12</v>
      </c>
      <c r="D1" s="340">
        <v>20</v>
      </c>
      <c r="E1" s="340">
        <v>10</v>
      </c>
      <c r="F1" s="340">
        <v>10</v>
      </c>
      <c r="G1" s="340">
        <v>7.5</v>
      </c>
      <c r="H1" s="340">
        <v>5</v>
      </c>
      <c r="I1" s="340">
        <v>10</v>
      </c>
      <c r="J1" s="340">
        <v>5</v>
      </c>
      <c r="K1" s="340">
        <v>10</v>
      </c>
      <c r="L1" s="340">
        <v>10</v>
      </c>
      <c r="M1" s="340">
        <v>10</v>
      </c>
      <c r="N1" s="340">
        <v>10</v>
      </c>
      <c r="O1" s="340">
        <v>7.5</v>
      </c>
      <c r="P1" s="340">
        <v>10</v>
      </c>
      <c r="Q1" s="340">
        <v>10</v>
      </c>
      <c r="R1" s="341">
        <v>10</v>
      </c>
      <c r="S1" s="341">
        <v>10</v>
      </c>
      <c r="T1" s="341">
        <v>5</v>
      </c>
      <c r="U1" s="341">
        <v>10</v>
      </c>
      <c r="V1" s="340">
        <v>5</v>
      </c>
      <c r="W1" s="340">
        <v>10</v>
      </c>
      <c r="X1" s="340">
        <v>2</v>
      </c>
      <c r="Y1" s="613">
        <v>10</v>
      </c>
      <c r="Z1" s="340">
        <v>10</v>
      </c>
      <c r="AA1" s="340">
        <v>10</v>
      </c>
      <c r="AB1" s="340">
        <v>10</v>
      </c>
      <c r="AC1" s="340">
        <v>2</v>
      </c>
      <c r="AD1" s="340">
        <v>10</v>
      </c>
      <c r="AE1" s="340">
        <v>10</v>
      </c>
      <c r="AF1" s="340">
        <v>10</v>
      </c>
      <c r="AG1" s="340">
        <v>10</v>
      </c>
      <c r="AI1" s="340">
        <f>SUM(D1:W1)</f>
        <v>185</v>
      </c>
    </row>
    <row r="2" spans="2:35" s="77" customFormat="1" ht="26.25" customHeight="1">
      <c r="B2" s="69" t="s">
        <v>1</v>
      </c>
      <c r="C2" s="78"/>
      <c r="D2" s="72"/>
      <c r="E2" s="70"/>
      <c r="F2" s="70"/>
      <c r="G2" s="69" t="s">
        <v>35</v>
      </c>
      <c r="H2" s="70"/>
      <c r="I2" s="70"/>
      <c r="J2" s="70"/>
      <c r="K2" s="70"/>
      <c r="L2" s="70"/>
      <c r="M2" s="70"/>
      <c r="N2" s="70"/>
      <c r="O2" s="70"/>
      <c r="P2" s="70"/>
      <c r="Q2" s="71" t="s">
        <v>2548</v>
      </c>
      <c r="R2" s="68"/>
      <c r="S2" s="83"/>
      <c r="U2" s="84" t="s">
        <v>49</v>
      </c>
      <c r="V2" s="70"/>
      <c r="W2" s="85"/>
      <c r="Y2" s="334"/>
    </row>
    <row r="3" spans="2:35" s="77" customFormat="1" ht="18">
      <c r="B3" s="86" t="s">
        <v>520</v>
      </c>
      <c r="C3" s="79"/>
      <c r="D3" s="87"/>
      <c r="E3" s="88"/>
      <c r="F3" s="88"/>
      <c r="G3" s="89" t="s">
        <v>347</v>
      </c>
      <c r="H3" s="90"/>
      <c r="I3" s="90"/>
      <c r="J3" s="88"/>
      <c r="K3" s="88"/>
      <c r="L3" s="88"/>
      <c r="M3" s="90"/>
      <c r="N3" s="90"/>
      <c r="O3" s="90"/>
      <c r="P3" s="90"/>
      <c r="Q3" s="91" t="s">
        <v>2772</v>
      </c>
      <c r="R3" s="84"/>
      <c r="S3" s="90"/>
      <c r="T3" s="90"/>
      <c r="U3" s="90"/>
      <c r="V3" s="90"/>
      <c r="W3" s="92"/>
      <c r="Y3" s="334"/>
    </row>
    <row r="4" spans="2:35" s="77" customFormat="1" ht="15" thickBot="1">
      <c r="B4" s="835" t="str">
        <f>Zusammenfassung!B4</f>
        <v>QAF Version 8.1.04.01 © BMW AG</v>
      </c>
      <c r="C4" s="836"/>
      <c r="D4" s="400"/>
      <c r="E4" s="93"/>
      <c r="F4" s="93"/>
      <c r="G4" s="94"/>
      <c r="H4" s="95"/>
      <c r="I4" s="95"/>
      <c r="J4" s="93"/>
      <c r="K4" s="93"/>
      <c r="L4" s="93"/>
      <c r="M4" s="95"/>
      <c r="N4" s="95"/>
      <c r="O4" s="95"/>
      <c r="P4" s="95"/>
      <c r="R4" s="95"/>
      <c r="S4" s="95"/>
      <c r="T4" s="95"/>
      <c r="U4" s="95"/>
      <c r="V4" s="95"/>
      <c r="W4" s="96"/>
      <c r="Y4" s="334"/>
    </row>
    <row r="5" spans="2:35" s="77" customFormat="1" ht="17.100000000000001" customHeight="1">
      <c r="B5" s="97" t="s">
        <v>56</v>
      </c>
      <c r="C5" s="80"/>
      <c r="D5" s="837">
        <f>Zusammenfassung!$C5</f>
        <v>0</v>
      </c>
      <c r="E5" s="838"/>
      <c r="F5" s="839"/>
      <c r="G5" s="97" t="s">
        <v>285</v>
      </c>
      <c r="H5" s="98"/>
      <c r="I5" s="98"/>
      <c r="J5" s="837">
        <f>Zusammenfassung!$I5</f>
        <v>0</v>
      </c>
      <c r="K5" s="838"/>
      <c r="L5" s="838"/>
      <c r="M5" s="838"/>
      <c r="N5" s="838"/>
      <c r="O5" s="838"/>
      <c r="P5" s="99" t="s">
        <v>6</v>
      </c>
      <c r="Q5" s="100"/>
      <c r="R5" s="100"/>
      <c r="S5" s="849" t="str">
        <f>Zusammenfassung!$M5</f>
        <v>FOND KLIMABEDIENTEIL</v>
      </c>
      <c r="T5" s="838"/>
      <c r="U5" s="850"/>
      <c r="V5" s="838"/>
      <c r="W5" s="839"/>
      <c r="Y5" s="334"/>
    </row>
    <row r="6" spans="2:35" s="77" customFormat="1" ht="17.100000000000001" customHeight="1">
      <c r="B6" s="101" t="s">
        <v>7</v>
      </c>
      <c r="C6" s="81"/>
      <c r="D6" s="840">
        <f>HYPERLINK(CONCATENATE("mailto:",Zusammenfassung!C6),Zusammenfassung!C6)</f>
        <v>0</v>
      </c>
      <c r="E6" s="841"/>
      <c r="F6" s="842"/>
      <c r="G6" s="102" t="s">
        <v>8</v>
      </c>
      <c r="H6" s="103"/>
      <c r="I6" s="103"/>
      <c r="J6" s="843">
        <f>Zusammenfassung!$I6</f>
        <v>0</v>
      </c>
      <c r="K6" s="844"/>
      <c r="L6" s="844"/>
      <c r="M6" s="844"/>
      <c r="N6" s="844"/>
      <c r="O6" s="844"/>
      <c r="P6" s="104" t="s">
        <v>9</v>
      </c>
      <c r="Q6" s="105"/>
      <c r="R6" s="105"/>
      <c r="S6" s="843">
        <f>Zusammenfassung!$M6</f>
        <v>0</v>
      </c>
      <c r="T6" s="844"/>
      <c r="U6" s="844"/>
      <c r="V6" s="844"/>
      <c r="W6" s="845"/>
      <c r="Y6" s="334"/>
    </row>
    <row r="7" spans="2:35" s="77" customFormat="1" ht="17.100000000000001" customHeight="1">
      <c r="B7" s="101" t="s">
        <v>10</v>
      </c>
      <c r="C7" s="81"/>
      <c r="D7" s="843">
        <f>Zusammenfassung!$C7</f>
        <v>0</v>
      </c>
      <c r="E7" s="844"/>
      <c r="F7" s="845"/>
      <c r="G7" s="102" t="s">
        <v>11</v>
      </c>
      <c r="H7" s="103"/>
      <c r="I7" s="103"/>
      <c r="J7" s="843">
        <f>Zusammenfassung!$I7</f>
        <v>0</v>
      </c>
      <c r="K7" s="844"/>
      <c r="L7" s="844"/>
      <c r="M7" s="844"/>
      <c r="N7" s="844"/>
      <c r="O7" s="844"/>
      <c r="P7" s="104" t="s">
        <v>12</v>
      </c>
      <c r="Q7" s="105"/>
      <c r="R7" s="105"/>
      <c r="S7" s="843">
        <f>Zusammenfassung!$M7</f>
        <v>0</v>
      </c>
      <c r="T7" s="844"/>
      <c r="U7" s="844"/>
      <c r="V7" s="844"/>
      <c r="W7" s="845"/>
      <c r="Y7" s="338"/>
    </row>
    <row r="8" spans="2:35" s="77" customFormat="1" ht="17.100000000000001" customHeight="1" thickBot="1">
      <c r="B8" s="106" t="s">
        <v>13</v>
      </c>
      <c r="C8" s="82"/>
      <c r="D8" s="846">
        <f>Zusammenfassung!$C8</f>
        <v>0</v>
      </c>
      <c r="E8" s="847"/>
      <c r="F8" s="848"/>
      <c r="G8" s="107" t="s">
        <v>14</v>
      </c>
      <c r="H8" s="108"/>
      <c r="I8" s="108"/>
      <c r="J8" s="851">
        <f>Zusammenfassung!$I8</f>
        <v>0</v>
      </c>
      <c r="K8" s="847"/>
      <c r="L8" s="847"/>
      <c r="M8" s="847"/>
      <c r="N8" s="847"/>
      <c r="O8" s="847"/>
      <c r="P8" s="109" t="s">
        <v>15</v>
      </c>
      <c r="Q8" s="110"/>
      <c r="R8" s="110"/>
      <c r="S8" s="851">
        <f>Zusammenfassung!$M8</f>
        <v>0</v>
      </c>
      <c r="T8" s="847"/>
      <c r="U8" s="847"/>
      <c r="V8" s="847"/>
      <c r="W8" s="848"/>
      <c r="Y8" s="334"/>
    </row>
    <row r="9" spans="2:35" ht="12" customHeight="1" thickBot="1"/>
    <row r="10" spans="2:35" s="121" customFormat="1" ht="15" customHeight="1" thickBot="1">
      <c r="B10" s="112"/>
      <c r="C10" s="113"/>
      <c r="D10" s="113" t="s">
        <v>315</v>
      </c>
      <c r="E10" s="113"/>
      <c r="F10" s="114"/>
      <c r="G10" s="115"/>
      <c r="H10" s="113" t="s">
        <v>357</v>
      </c>
      <c r="I10" s="116"/>
      <c r="J10" s="117"/>
      <c r="K10" s="118"/>
      <c r="L10" s="118"/>
      <c r="M10" s="118"/>
      <c r="N10" s="118"/>
      <c r="O10" s="113"/>
      <c r="P10" s="113" t="s">
        <v>39</v>
      </c>
      <c r="Q10" s="118"/>
      <c r="R10" s="116"/>
      <c r="S10" s="116"/>
      <c r="T10" s="116"/>
      <c r="U10" s="116"/>
      <c r="V10" s="119"/>
      <c r="W10" s="120"/>
      <c r="Y10" s="343" t="s">
        <v>356</v>
      </c>
      <c r="Z10" s="349"/>
      <c r="AA10" s="349"/>
      <c r="AB10" s="350"/>
      <c r="AC10" s="122"/>
      <c r="AD10" s="123" t="s">
        <v>39</v>
      </c>
      <c r="AE10" s="119"/>
      <c r="AF10" s="119"/>
      <c r="AG10" s="124"/>
    </row>
    <row r="11" spans="2:35" s="139" customFormat="1" ht="145.5" customHeight="1" thickBot="1">
      <c r="B11" s="315" t="s">
        <v>438</v>
      </c>
      <c r="C11" s="195" t="s">
        <v>52</v>
      </c>
      <c r="D11" s="125" t="s">
        <v>416</v>
      </c>
      <c r="E11" s="126" t="s">
        <v>54</v>
      </c>
      <c r="F11" s="127" t="s">
        <v>53</v>
      </c>
      <c r="G11" s="316" t="s">
        <v>296</v>
      </c>
      <c r="H11" s="128" t="s">
        <v>2775</v>
      </c>
      <c r="I11" s="129" t="s">
        <v>325</v>
      </c>
      <c r="J11" s="130" t="s">
        <v>2774</v>
      </c>
      <c r="K11" s="131" t="s">
        <v>41</v>
      </c>
      <c r="L11" s="132" t="s">
        <v>353</v>
      </c>
      <c r="M11" s="125" t="s">
        <v>354</v>
      </c>
      <c r="N11" s="133" t="s">
        <v>355</v>
      </c>
      <c r="O11" s="134" t="s">
        <v>55</v>
      </c>
      <c r="P11" s="135" t="s">
        <v>402</v>
      </c>
      <c r="Q11" s="316" t="s">
        <v>326</v>
      </c>
      <c r="R11" s="125" t="s">
        <v>329</v>
      </c>
      <c r="S11" s="136" t="s">
        <v>414</v>
      </c>
      <c r="T11" s="137" t="s">
        <v>412</v>
      </c>
      <c r="U11" s="135" t="s">
        <v>327</v>
      </c>
      <c r="V11" s="138" t="s">
        <v>385</v>
      </c>
      <c r="W11" s="136" t="s">
        <v>425</v>
      </c>
      <c r="Y11" s="358" t="s">
        <v>2787</v>
      </c>
      <c r="Z11" s="357" t="s">
        <v>2786</v>
      </c>
      <c r="AA11" s="357" t="s">
        <v>2789</v>
      </c>
      <c r="AB11" s="356" t="s">
        <v>2790</v>
      </c>
      <c r="AD11" s="316" t="s">
        <v>350</v>
      </c>
      <c r="AE11" s="125" t="s">
        <v>351</v>
      </c>
      <c r="AF11" s="125" t="s">
        <v>352</v>
      </c>
      <c r="AG11" s="136" t="s">
        <v>330</v>
      </c>
    </row>
    <row r="12" spans="2:35" s="140" customFormat="1" ht="25.5" hidden="1" customHeight="1" thickBot="1">
      <c r="B12" s="594"/>
      <c r="C12" s="579"/>
      <c r="D12" s="578"/>
      <c r="E12" s="579"/>
      <c r="F12" s="579"/>
      <c r="G12" s="580"/>
      <c r="H12" s="581"/>
      <c r="I12" s="582"/>
      <c r="J12" s="583"/>
      <c r="K12" s="584"/>
      <c r="L12" s="584"/>
      <c r="M12" s="584"/>
      <c r="N12" s="584"/>
      <c r="O12" s="585"/>
      <c r="P12" s="586">
        <f>IF(G12="Prämie (kg)", I12*K12,(I12*K12 +L12+M12+N12)*(1+O12))</f>
        <v>0</v>
      </c>
      <c r="Q12" s="576"/>
      <c r="R12" s="577"/>
      <c r="S12" s="582"/>
      <c r="T12" s="575"/>
      <c r="U12" s="586">
        <f>IF(G12="Stück (Kaufteil)", P12*T12, IF(G12="Prämie (kg)",P12*R12*T12,(P12*Q12-S12)*T12))</f>
        <v>0</v>
      </c>
      <c r="V12" s="587"/>
      <c r="W12" s="586">
        <f>IF(G12="Prämie (kg)", 0, U12*(1/(1-V12)-1))</f>
        <v>0</v>
      </c>
      <c r="Y12" s="594"/>
      <c r="Z12" s="595"/>
      <c r="AA12" s="584"/>
      <c r="AB12" s="596">
        <f>IF(Y12&lt;&gt;"", Z12*AA12, 0)</f>
        <v>0</v>
      </c>
      <c r="AD12" s="599">
        <f>IF($G12="Prämie (kg)", 0, IF($G12="Stück (Kaufteil)",$L12*$T12, $L12*$Q12*$T12))</f>
        <v>0</v>
      </c>
      <c r="AE12" s="600">
        <f>IF($G12="Prämie (kg)", 0, IF($G12="Stück (Kaufteil)",$M12*$T12, $M12*$Q12*$T12))</f>
        <v>0</v>
      </c>
      <c r="AF12" s="600">
        <f>IF($G12="Prämie (kg)", 0, IF($G12="Stück (Kaufteil)",$N12*$T12, $N12*$Q12*$T12))</f>
        <v>0</v>
      </c>
      <c r="AG12" s="596">
        <f>IF($G12="Prämie (kg)", 0, IF($G12="Stück (Kaufteil)", (I12*K12+L12+M12+N12)*O12*T12, (I12*K12+L12+M12+N12)*O12*Q12*T12))</f>
        <v>0</v>
      </c>
    </row>
    <row r="13" spans="2:35" s="142" customFormat="1" ht="26.1" customHeight="1">
      <c r="B13" s="471">
        <v>1</v>
      </c>
      <c r="C13" s="469" t="s">
        <v>2823</v>
      </c>
      <c r="D13" s="469" t="s">
        <v>2818</v>
      </c>
      <c r="E13" s="470"/>
      <c r="F13" s="470"/>
      <c r="G13" s="763" t="s">
        <v>344</v>
      </c>
      <c r="H13" s="438" t="s">
        <v>47</v>
      </c>
      <c r="I13" s="764">
        <v>3.5000000000000003E-2</v>
      </c>
      <c r="J13" s="765" t="s">
        <v>47</v>
      </c>
      <c r="K13" s="440">
        <v>1</v>
      </c>
      <c r="L13" s="440">
        <v>0</v>
      </c>
      <c r="M13" s="440"/>
      <c r="N13" s="440"/>
      <c r="O13" s="766"/>
      <c r="P13" s="767">
        <f t="shared" ref="P13:P38" si="0">IF(G13=(Prämie), I13*K13,(I13*K13 +L13+M13+N13)*(1+O13))</f>
        <v>3.5000000000000003E-2</v>
      </c>
      <c r="Q13" s="453">
        <v>1</v>
      </c>
      <c r="R13" s="454">
        <v>0</v>
      </c>
      <c r="S13" s="439">
        <v>0</v>
      </c>
      <c r="T13" s="455">
        <v>1</v>
      </c>
      <c r="U13" s="767">
        <f t="shared" ref="U13:U38" si="1">IF(G13=(Kaufteil), P13*T13, IF(G13=(Prämie),P13*R13*T13,(P13*Q13-S13)*T13))</f>
        <v>3.5000000000000003E-2</v>
      </c>
      <c r="V13" s="508">
        <v>0</v>
      </c>
      <c r="W13" s="767">
        <f t="shared" ref="W13:W38" si="2">IF(G13=(Prämie), 0, U13*(1/(1-V13)-1))</f>
        <v>0</v>
      </c>
      <c r="X13" s="696"/>
      <c r="Y13" s="697"/>
      <c r="Z13" s="752"/>
      <c r="AA13" s="464"/>
      <c r="AB13" s="452">
        <f t="shared" ref="AB13:AB38" si="3">IF(Y13&lt;&gt;"", Z13*AA13, 0)</f>
        <v>0</v>
      </c>
      <c r="AC13" s="317"/>
      <c r="AD13" s="473">
        <f t="shared" ref="AD13:AD38" si="4">IF($G13=(Prämie), 0, IF($G13=(Kaufteil),$L13*$T13, $L13*$Q13*$T13))</f>
        <v>0</v>
      </c>
      <c r="AE13" s="474">
        <f t="shared" ref="AE13:AE38" si="5">IF($G13=(Prämie), 0, IF($G13=(Kaufteil),$M13*$T13, $M13*$Q13*$T13))</f>
        <v>0</v>
      </c>
      <c r="AF13" s="474">
        <f t="shared" ref="AF13:AF38" si="6">IF($G13=(Prämie), 0, IF($G13=(Kaufteil),$N13*$T13, $N13*$Q13*$T13))</f>
        <v>0</v>
      </c>
      <c r="AG13" s="451">
        <f t="shared" ref="AG13:AG38" si="7">IF($G13=(Prämie), 0, IF($G13=(Kaufteil), (I13*K13+L13+M13+N13)*O13*T13, (I13*K13+L13+M13+N13)*O13*Q13*T13))</f>
        <v>0</v>
      </c>
    </row>
    <row r="14" spans="2:35" s="142" customFormat="1" ht="26.1" customHeight="1">
      <c r="B14" s="441">
        <v>2</v>
      </c>
      <c r="C14" s="442" t="s">
        <v>2824</v>
      </c>
      <c r="D14" s="442" t="s">
        <v>2828</v>
      </c>
      <c r="E14" s="443"/>
      <c r="F14" s="443"/>
      <c r="G14" s="444" t="s">
        <v>381</v>
      </c>
      <c r="H14" s="445" t="s">
        <v>47</v>
      </c>
      <c r="I14" s="446">
        <v>0.02</v>
      </c>
      <c r="J14" s="447" t="s">
        <v>47</v>
      </c>
      <c r="K14" s="448">
        <v>1</v>
      </c>
      <c r="L14" s="448"/>
      <c r="M14" s="448"/>
      <c r="N14" s="448"/>
      <c r="O14" s="449">
        <v>0.03</v>
      </c>
      <c r="P14" s="452">
        <f t="shared" si="0"/>
        <v>2.06E-2</v>
      </c>
      <c r="Q14" s="456">
        <v>1.87</v>
      </c>
      <c r="R14" s="457">
        <v>0</v>
      </c>
      <c r="S14" s="458">
        <v>0</v>
      </c>
      <c r="T14" s="459">
        <v>0</v>
      </c>
      <c r="U14" s="452">
        <f t="shared" si="1"/>
        <v>0</v>
      </c>
      <c r="V14" s="460"/>
      <c r="W14" s="452">
        <f t="shared" si="2"/>
        <v>0</v>
      </c>
      <c r="Y14" s="463"/>
      <c r="Z14" s="752"/>
      <c r="AA14" s="464"/>
      <c r="AB14" s="452">
        <f t="shared" si="3"/>
        <v>0</v>
      </c>
      <c r="AC14" s="317"/>
      <c r="AD14" s="466">
        <f t="shared" si="4"/>
        <v>0</v>
      </c>
      <c r="AE14" s="467">
        <f t="shared" si="5"/>
        <v>0</v>
      </c>
      <c r="AF14" s="467">
        <f t="shared" si="6"/>
        <v>0</v>
      </c>
      <c r="AG14" s="465">
        <f t="shared" si="7"/>
        <v>0</v>
      </c>
    </row>
    <row r="15" spans="2:35" s="142" customFormat="1" ht="26.1" customHeight="1">
      <c r="B15" s="441">
        <v>3</v>
      </c>
      <c r="C15" s="442" t="s">
        <v>2824</v>
      </c>
      <c r="D15" s="442" t="s">
        <v>2829</v>
      </c>
      <c r="E15" s="443"/>
      <c r="F15" s="443"/>
      <c r="G15" s="444" t="s">
        <v>381</v>
      </c>
      <c r="H15" s="445" t="s">
        <v>47</v>
      </c>
      <c r="I15" s="446">
        <v>0.02</v>
      </c>
      <c r="J15" s="447" t="s">
        <v>47</v>
      </c>
      <c r="K15" s="448">
        <v>1</v>
      </c>
      <c r="L15" s="448"/>
      <c r="M15" s="448"/>
      <c r="N15" s="448"/>
      <c r="O15" s="449">
        <v>0.03</v>
      </c>
      <c r="P15" s="452">
        <f t="shared" si="0"/>
        <v>2.06E-2</v>
      </c>
      <c r="Q15" s="456">
        <v>1.33</v>
      </c>
      <c r="R15" s="457"/>
      <c r="S15" s="458"/>
      <c r="T15" s="459">
        <v>1</v>
      </c>
      <c r="U15" s="452">
        <f t="shared" si="1"/>
        <v>2.7398000000000002E-2</v>
      </c>
      <c r="V15" s="460"/>
      <c r="W15" s="452">
        <f t="shared" si="2"/>
        <v>0</v>
      </c>
      <c r="Y15" s="463"/>
      <c r="Z15" s="752"/>
      <c r="AA15" s="464"/>
      <c r="AB15" s="452">
        <f t="shared" si="3"/>
        <v>0</v>
      </c>
      <c r="AC15" s="317"/>
      <c r="AD15" s="466">
        <f t="shared" si="4"/>
        <v>0</v>
      </c>
      <c r="AE15" s="467">
        <f t="shared" si="5"/>
        <v>0</v>
      </c>
      <c r="AF15" s="467">
        <f t="shared" si="6"/>
        <v>0</v>
      </c>
      <c r="AG15" s="465">
        <f t="shared" si="7"/>
        <v>7.9799999999999999E-4</v>
      </c>
    </row>
    <row r="16" spans="2:35" s="142" customFormat="1" ht="26.1" customHeight="1">
      <c r="B16" s="441"/>
      <c r="C16" s="442"/>
      <c r="D16" s="442"/>
      <c r="E16" s="443"/>
      <c r="F16" s="443"/>
      <c r="G16" s="444"/>
      <c r="H16" s="445"/>
      <c r="I16" s="446"/>
      <c r="J16" s="447"/>
      <c r="K16" s="448"/>
      <c r="L16" s="448"/>
      <c r="M16" s="448"/>
      <c r="N16" s="448"/>
      <c r="O16" s="449"/>
      <c r="P16" s="452">
        <f t="shared" si="0"/>
        <v>0</v>
      </c>
      <c r="Q16" s="456"/>
      <c r="R16" s="457"/>
      <c r="S16" s="458"/>
      <c r="T16" s="459"/>
      <c r="U16" s="452">
        <f t="shared" si="1"/>
        <v>0</v>
      </c>
      <c r="V16" s="460"/>
      <c r="W16" s="452">
        <f t="shared" si="2"/>
        <v>0</v>
      </c>
      <c r="Y16" s="463"/>
      <c r="Z16" s="752"/>
      <c r="AA16" s="464"/>
      <c r="AB16" s="452">
        <f t="shared" si="3"/>
        <v>0</v>
      </c>
      <c r="AC16" s="317"/>
      <c r="AD16" s="466">
        <f t="shared" si="4"/>
        <v>0</v>
      </c>
      <c r="AE16" s="467">
        <f t="shared" si="5"/>
        <v>0</v>
      </c>
      <c r="AF16" s="467">
        <f t="shared" si="6"/>
        <v>0</v>
      </c>
      <c r="AG16" s="465">
        <f t="shared" si="7"/>
        <v>0</v>
      </c>
    </row>
    <row r="17" spans="2:33" s="142" customFormat="1" ht="26.1" customHeight="1">
      <c r="B17" s="441"/>
      <c r="C17" s="442"/>
      <c r="D17" s="442"/>
      <c r="E17" s="443"/>
      <c r="F17" s="443"/>
      <c r="G17" s="444"/>
      <c r="H17" s="445"/>
      <c r="I17" s="446"/>
      <c r="J17" s="447"/>
      <c r="K17" s="448"/>
      <c r="L17" s="448"/>
      <c r="M17" s="448"/>
      <c r="N17" s="448"/>
      <c r="O17" s="449"/>
      <c r="P17" s="452">
        <f t="shared" si="0"/>
        <v>0</v>
      </c>
      <c r="Q17" s="456"/>
      <c r="R17" s="459"/>
      <c r="S17" s="458"/>
      <c r="T17" s="459"/>
      <c r="U17" s="452">
        <f t="shared" si="1"/>
        <v>0</v>
      </c>
      <c r="V17" s="460"/>
      <c r="W17" s="452">
        <f t="shared" si="2"/>
        <v>0</v>
      </c>
      <c r="Y17" s="463"/>
      <c r="Z17" s="753"/>
      <c r="AA17" s="464"/>
      <c r="AB17" s="452">
        <f t="shared" si="3"/>
        <v>0</v>
      </c>
      <c r="AC17" s="317"/>
      <c r="AD17" s="466">
        <f t="shared" si="4"/>
        <v>0</v>
      </c>
      <c r="AE17" s="467">
        <f t="shared" si="5"/>
        <v>0</v>
      </c>
      <c r="AF17" s="467">
        <f t="shared" si="6"/>
        <v>0</v>
      </c>
      <c r="AG17" s="465">
        <f t="shared" si="7"/>
        <v>0</v>
      </c>
    </row>
    <row r="18" spans="2:33" s="142" customFormat="1" ht="26.1" customHeight="1">
      <c r="B18" s="441"/>
      <c r="C18" s="442"/>
      <c r="D18" s="442"/>
      <c r="E18" s="443"/>
      <c r="F18" s="443"/>
      <c r="G18" s="444"/>
      <c r="H18" s="445"/>
      <c r="I18" s="446"/>
      <c r="J18" s="447"/>
      <c r="K18" s="448"/>
      <c r="L18" s="448"/>
      <c r="M18" s="448"/>
      <c r="N18" s="448"/>
      <c r="O18" s="449"/>
      <c r="P18" s="452">
        <f t="shared" si="0"/>
        <v>0</v>
      </c>
      <c r="Q18" s="456"/>
      <c r="R18" s="459"/>
      <c r="S18" s="458"/>
      <c r="T18" s="459"/>
      <c r="U18" s="452">
        <f t="shared" si="1"/>
        <v>0</v>
      </c>
      <c r="V18" s="460"/>
      <c r="W18" s="452">
        <f t="shared" si="2"/>
        <v>0</v>
      </c>
      <c r="Y18" s="463"/>
      <c r="Z18" s="753"/>
      <c r="AA18" s="464"/>
      <c r="AB18" s="452">
        <f t="shared" si="3"/>
        <v>0</v>
      </c>
      <c r="AC18" s="317"/>
      <c r="AD18" s="466">
        <f t="shared" si="4"/>
        <v>0</v>
      </c>
      <c r="AE18" s="467">
        <f t="shared" si="5"/>
        <v>0</v>
      </c>
      <c r="AF18" s="467">
        <f t="shared" si="6"/>
        <v>0</v>
      </c>
      <c r="AG18" s="465">
        <f t="shared" si="7"/>
        <v>0</v>
      </c>
    </row>
    <row r="19" spans="2:33" s="142" customFormat="1" ht="26.1" customHeight="1">
      <c r="B19" s="441"/>
      <c r="C19" s="442"/>
      <c r="D19" s="442"/>
      <c r="E19" s="443"/>
      <c r="F19" s="443"/>
      <c r="G19" s="444"/>
      <c r="H19" s="445"/>
      <c r="I19" s="446"/>
      <c r="J19" s="447"/>
      <c r="K19" s="448"/>
      <c r="L19" s="448"/>
      <c r="M19" s="448"/>
      <c r="N19" s="448"/>
      <c r="O19" s="449"/>
      <c r="P19" s="452">
        <f t="shared" si="0"/>
        <v>0</v>
      </c>
      <c r="Q19" s="456"/>
      <c r="R19" s="459"/>
      <c r="S19" s="458"/>
      <c r="T19" s="459"/>
      <c r="U19" s="452">
        <f t="shared" si="1"/>
        <v>0</v>
      </c>
      <c r="V19" s="460"/>
      <c r="W19" s="452">
        <f t="shared" si="2"/>
        <v>0</v>
      </c>
      <c r="Y19" s="463"/>
      <c r="Z19" s="753"/>
      <c r="AA19" s="464"/>
      <c r="AB19" s="452">
        <f t="shared" si="3"/>
        <v>0</v>
      </c>
      <c r="AC19" s="317"/>
      <c r="AD19" s="466">
        <f t="shared" si="4"/>
        <v>0</v>
      </c>
      <c r="AE19" s="467">
        <f t="shared" si="5"/>
        <v>0</v>
      </c>
      <c r="AF19" s="467">
        <f t="shared" si="6"/>
        <v>0</v>
      </c>
      <c r="AG19" s="465">
        <f t="shared" si="7"/>
        <v>0</v>
      </c>
    </row>
    <row r="20" spans="2:33" s="142" customFormat="1" ht="26.1" customHeight="1">
      <c r="B20" s="441"/>
      <c r="C20" s="442"/>
      <c r="D20" s="442"/>
      <c r="E20" s="443"/>
      <c r="F20" s="443"/>
      <c r="G20" s="444"/>
      <c r="H20" s="445"/>
      <c r="I20" s="446"/>
      <c r="J20" s="447"/>
      <c r="K20" s="448"/>
      <c r="L20" s="448"/>
      <c r="M20" s="448"/>
      <c r="N20" s="448"/>
      <c r="O20" s="449"/>
      <c r="P20" s="452">
        <f t="shared" si="0"/>
        <v>0</v>
      </c>
      <c r="Q20" s="456"/>
      <c r="R20" s="459"/>
      <c r="S20" s="458"/>
      <c r="T20" s="459"/>
      <c r="U20" s="452">
        <f t="shared" si="1"/>
        <v>0</v>
      </c>
      <c r="V20" s="460"/>
      <c r="W20" s="452">
        <f t="shared" si="2"/>
        <v>0</v>
      </c>
      <c r="Y20" s="463"/>
      <c r="Z20" s="753"/>
      <c r="AA20" s="464"/>
      <c r="AB20" s="452">
        <f t="shared" si="3"/>
        <v>0</v>
      </c>
      <c r="AC20" s="317"/>
      <c r="AD20" s="466">
        <f t="shared" si="4"/>
        <v>0</v>
      </c>
      <c r="AE20" s="467">
        <f t="shared" si="5"/>
        <v>0</v>
      </c>
      <c r="AF20" s="467">
        <f t="shared" si="6"/>
        <v>0</v>
      </c>
      <c r="AG20" s="465">
        <f t="shared" si="7"/>
        <v>0</v>
      </c>
    </row>
    <row r="21" spans="2:33" s="142" customFormat="1" ht="26.1" customHeight="1">
      <c r="B21" s="441"/>
      <c r="C21" s="442"/>
      <c r="D21" s="442"/>
      <c r="E21" s="443"/>
      <c r="F21" s="443"/>
      <c r="G21" s="444"/>
      <c r="H21" s="445"/>
      <c r="I21" s="446"/>
      <c r="J21" s="447"/>
      <c r="K21" s="448"/>
      <c r="L21" s="448"/>
      <c r="M21" s="448"/>
      <c r="N21" s="448"/>
      <c r="O21" s="449"/>
      <c r="P21" s="452">
        <f t="shared" si="0"/>
        <v>0</v>
      </c>
      <c r="Q21" s="456"/>
      <c r="R21" s="459"/>
      <c r="S21" s="458"/>
      <c r="T21" s="459"/>
      <c r="U21" s="452">
        <f t="shared" si="1"/>
        <v>0</v>
      </c>
      <c r="V21" s="460"/>
      <c r="W21" s="452">
        <f t="shared" si="2"/>
        <v>0</v>
      </c>
      <c r="Y21" s="463"/>
      <c r="Z21" s="753"/>
      <c r="AA21" s="464"/>
      <c r="AB21" s="452">
        <f t="shared" si="3"/>
        <v>0</v>
      </c>
      <c r="AC21" s="317"/>
      <c r="AD21" s="466">
        <f t="shared" si="4"/>
        <v>0</v>
      </c>
      <c r="AE21" s="467">
        <f t="shared" si="5"/>
        <v>0</v>
      </c>
      <c r="AF21" s="467">
        <f t="shared" si="6"/>
        <v>0</v>
      </c>
      <c r="AG21" s="465">
        <f t="shared" si="7"/>
        <v>0</v>
      </c>
    </row>
    <row r="22" spans="2:33" s="142" customFormat="1" ht="26.1" customHeight="1">
      <c r="B22" s="441"/>
      <c r="C22" s="442"/>
      <c r="D22" s="450"/>
      <c r="E22" s="443"/>
      <c r="F22" s="443"/>
      <c r="G22" s="444"/>
      <c r="H22" s="445"/>
      <c r="I22" s="446"/>
      <c r="J22" s="447"/>
      <c r="K22" s="448"/>
      <c r="L22" s="448"/>
      <c r="M22" s="448"/>
      <c r="N22" s="448"/>
      <c r="O22" s="449"/>
      <c r="P22" s="452">
        <f t="shared" si="0"/>
        <v>0</v>
      </c>
      <c r="Q22" s="456"/>
      <c r="R22" s="459"/>
      <c r="S22" s="458"/>
      <c r="T22" s="459"/>
      <c r="U22" s="452">
        <f t="shared" si="1"/>
        <v>0</v>
      </c>
      <c r="V22" s="460"/>
      <c r="W22" s="452">
        <f t="shared" si="2"/>
        <v>0</v>
      </c>
      <c r="Y22" s="463"/>
      <c r="Z22" s="753"/>
      <c r="AA22" s="464"/>
      <c r="AB22" s="452">
        <f t="shared" si="3"/>
        <v>0</v>
      </c>
      <c r="AC22" s="317"/>
      <c r="AD22" s="466">
        <f t="shared" si="4"/>
        <v>0</v>
      </c>
      <c r="AE22" s="467">
        <f t="shared" si="5"/>
        <v>0</v>
      </c>
      <c r="AF22" s="467">
        <f t="shared" si="6"/>
        <v>0</v>
      </c>
      <c r="AG22" s="465">
        <f t="shared" si="7"/>
        <v>0</v>
      </c>
    </row>
    <row r="23" spans="2:33" s="142" customFormat="1" ht="26.1" customHeight="1">
      <c r="B23" s="441"/>
      <c r="C23" s="442"/>
      <c r="D23" s="450"/>
      <c r="E23" s="443"/>
      <c r="F23" s="443"/>
      <c r="G23" s="444"/>
      <c r="H23" s="445"/>
      <c r="I23" s="446"/>
      <c r="J23" s="447"/>
      <c r="K23" s="448"/>
      <c r="L23" s="448"/>
      <c r="M23" s="448"/>
      <c r="N23" s="448"/>
      <c r="O23" s="449"/>
      <c r="P23" s="452">
        <f t="shared" si="0"/>
        <v>0</v>
      </c>
      <c r="Q23" s="456"/>
      <c r="R23" s="459"/>
      <c r="S23" s="458"/>
      <c r="T23" s="459"/>
      <c r="U23" s="452">
        <f t="shared" si="1"/>
        <v>0</v>
      </c>
      <c r="V23" s="460"/>
      <c r="W23" s="452">
        <f t="shared" si="2"/>
        <v>0</v>
      </c>
      <c r="Y23" s="463"/>
      <c r="Z23" s="753"/>
      <c r="AA23" s="464"/>
      <c r="AB23" s="452">
        <f t="shared" si="3"/>
        <v>0</v>
      </c>
      <c r="AC23" s="317"/>
      <c r="AD23" s="466">
        <f t="shared" si="4"/>
        <v>0</v>
      </c>
      <c r="AE23" s="467">
        <f t="shared" si="5"/>
        <v>0</v>
      </c>
      <c r="AF23" s="467">
        <f t="shared" si="6"/>
        <v>0</v>
      </c>
      <c r="AG23" s="465">
        <f t="shared" si="7"/>
        <v>0</v>
      </c>
    </row>
    <row r="24" spans="2:33" s="142" customFormat="1" ht="26.1" customHeight="1">
      <c r="B24" s="441"/>
      <c r="C24" s="442"/>
      <c r="D24" s="450"/>
      <c r="E24" s="443"/>
      <c r="F24" s="443"/>
      <c r="G24" s="444"/>
      <c r="H24" s="445"/>
      <c r="I24" s="446"/>
      <c r="J24" s="447"/>
      <c r="K24" s="448"/>
      <c r="L24" s="448"/>
      <c r="M24" s="448"/>
      <c r="N24" s="448"/>
      <c r="O24" s="449"/>
      <c r="P24" s="452">
        <f t="shared" si="0"/>
        <v>0</v>
      </c>
      <c r="Q24" s="456"/>
      <c r="R24" s="457"/>
      <c r="S24" s="458"/>
      <c r="T24" s="459"/>
      <c r="U24" s="452">
        <f t="shared" si="1"/>
        <v>0</v>
      </c>
      <c r="V24" s="460"/>
      <c r="W24" s="452">
        <f t="shared" si="2"/>
        <v>0</v>
      </c>
      <c r="Y24" s="463"/>
      <c r="Z24" s="752"/>
      <c r="AA24" s="464"/>
      <c r="AB24" s="452">
        <f t="shared" si="3"/>
        <v>0</v>
      </c>
      <c r="AC24" s="317"/>
      <c r="AD24" s="466">
        <f t="shared" si="4"/>
        <v>0</v>
      </c>
      <c r="AE24" s="467">
        <f t="shared" si="5"/>
        <v>0</v>
      </c>
      <c r="AF24" s="467">
        <f t="shared" si="6"/>
        <v>0</v>
      </c>
      <c r="AG24" s="465">
        <f t="shared" si="7"/>
        <v>0</v>
      </c>
    </row>
    <row r="25" spans="2:33" s="142" customFormat="1" ht="26.1" customHeight="1">
      <c r="B25" s="441"/>
      <c r="C25" s="442"/>
      <c r="D25" s="442"/>
      <c r="E25" s="443"/>
      <c r="F25" s="443"/>
      <c r="G25" s="444"/>
      <c r="H25" s="445"/>
      <c r="I25" s="446"/>
      <c r="J25" s="447"/>
      <c r="K25" s="448"/>
      <c r="L25" s="448"/>
      <c r="M25" s="448"/>
      <c r="N25" s="448"/>
      <c r="O25" s="449"/>
      <c r="P25" s="452">
        <f t="shared" si="0"/>
        <v>0</v>
      </c>
      <c r="Q25" s="456"/>
      <c r="R25" s="457"/>
      <c r="S25" s="458"/>
      <c r="T25" s="459"/>
      <c r="U25" s="452">
        <f t="shared" si="1"/>
        <v>0</v>
      </c>
      <c r="V25" s="460"/>
      <c r="W25" s="452">
        <f t="shared" si="2"/>
        <v>0</v>
      </c>
      <c r="Y25" s="463"/>
      <c r="Z25" s="752"/>
      <c r="AA25" s="464"/>
      <c r="AB25" s="452">
        <f>IF(Y25&lt;&gt;"", Z25*AA25, 0)</f>
        <v>0</v>
      </c>
      <c r="AC25" s="317"/>
      <c r="AD25" s="466">
        <f t="shared" si="4"/>
        <v>0</v>
      </c>
      <c r="AE25" s="467">
        <f t="shared" si="5"/>
        <v>0</v>
      </c>
      <c r="AF25" s="467">
        <f t="shared" si="6"/>
        <v>0</v>
      </c>
      <c r="AG25" s="465">
        <f t="shared" si="7"/>
        <v>0</v>
      </c>
    </row>
    <row r="26" spans="2:33" s="142" customFormat="1" ht="26.1" customHeight="1">
      <c r="B26" s="441"/>
      <c r="C26" s="442"/>
      <c r="D26" s="442"/>
      <c r="E26" s="443"/>
      <c r="F26" s="443"/>
      <c r="G26" s="444"/>
      <c r="H26" s="445"/>
      <c r="I26" s="446"/>
      <c r="J26" s="447"/>
      <c r="K26" s="448"/>
      <c r="L26" s="448"/>
      <c r="M26" s="448"/>
      <c r="N26" s="448"/>
      <c r="O26" s="449"/>
      <c r="P26" s="452">
        <f t="shared" si="0"/>
        <v>0</v>
      </c>
      <c r="Q26" s="456"/>
      <c r="R26" s="457"/>
      <c r="S26" s="458"/>
      <c r="T26" s="459"/>
      <c r="U26" s="452">
        <f t="shared" si="1"/>
        <v>0</v>
      </c>
      <c r="V26" s="460"/>
      <c r="W26" s="452">
        <f t="shared" si="2"/>
        <v>0</v>
      </c>
      <c r="Y26" s="463"/>
      <c r="Z26" s="752"/>
      <c r="AA26" s="464"/>
      <c r="AB26" s="452">
        <f>IF(Y26&lt;&gt;"", Z26*AA26, 0)</f>
        <v>0</v>
      </c>
      <c r="AC26" s="317"/>
      <c r="AD26" s="466">
        <f t="shared" si="4"/>
        <v>0</v>
      </c>
      <c r="AE26" s="467">
        <f t="shared" si="5"/>
        <v>0</v>
      </c>
      <c r="AF26" s="467">
        <f t="shared" si="6"/>
        <v>0</v>
      </c>
      <c r="AG26" s="465">
        <f t="shared" si="7"/>
        <v>0</v>
      </c>
    </row>
    <row r="27" spans="2:33" s="142" customFormat="1" ht="26.1" customHeight="1">
      <c r="B27" s="441"/>
      <c r="C27" s="442"/>
      <c r="D27" s="442"/>
      <c r="E27" s="443"/>
      <c r="F27" s="443"/>
      <c r="G27" s="444"/>
      <c r="H27" s="445"/>
      <c r="I27" s="446"/>
      <c r="J27" s="447"/>
      <c r="K27" s="448"/>
      <c r="L27" s="448"/>
      <c r="M27" s="448"/>
      <c r="N27" s="448"/>
      <c r="O27" s="449"/>
      <c r="P27" s="452">
        <f t="shared" si="0"/>
        <v>0</v>
      </c>
      <c r="Q27" s="456"/>
      <c r="R27" s="457"/>
      <c r="S27" s="458"/>
      <c r="T27" s="459"/>
      <c r="U27" s="452">
        <f t="shared" si="1"/>
        <v>0</v>
      </c>
      <c r="V27" s="460"/>
      <c r="W27" s="452">
        <f t="shared" si="2"/>
        <v>0</v>
      </c>
      <c r="Y27" s="463"/>
      <c r="Z27" s="752"/>
      <c r="AA27" s="464"/>
      <c r="AB27" s="452"/>
      <c r="AC27" s="317"/>
      <c r="AD27" s="466">
        <f t="shared" si="4"/>
        <v>0</v>
      </c>
      <c r="AE27" s="467">
        <f t="shared" si="5"/>
        <v>0</v>
      </c>
      <c r="AF27" s="467">
        <f t="shared" si="6"/>
        <v>0</v>
      </c>
      <c r="AG27" s="465">
        <f t="shared" si="7"/>
        <v>0</v>
      </c>
    </row>
    <row r="28" spans="2:33" s="142" customFormat="1" ht="26.1" customHeight="1">
      <c r="B28" s="441"/>
      <c r="C28" s="442"/>
      <c r="D28" s="442"/>
      <c r="E28" s="443"/>
      <c r="F28" s="443"/>
      <c r="G28" s="444"/>
      <c r="H28" s="445"/>
      <c r="I28" s="446"/>
      <c r="J28" s="447"/>
      <c r="K28" s="448"/>
      <c r="L28" s="448"/>
      <c r="M28" s="448"/>
      <c r="N28" s="448"/>
      <c r="O28" s="449"/>
      <c r="P28" s="452">
        <f t="shared" si="0"/>
        <v>0</v>
      </c>
      <c r="Q28" s="456"/>
      <c r="R28" s="457"/>
      <c r="S28" s="458"/>
      <c r="T28" s="459"/>
      <c r="U28" s="452">
        <f t="shared" si="1"/>
        <v>0</v>
      </c>
      <c r="V28" s="460"/>
      <c r="W28" s="452">
        <f t="shared" si="2"/>
        <v>0</v>
      </c>
      <c r="Y28" s="463"/>
      <c r="Z28" s="752"/>
      <c r="AA28" s="464"/>
      <c r="AB28" s="452"/>
      <c r="AC28" s="317"/>
      <c r="AD28" s="466">
        <f t="shared" si="4"/>
        <v>0</v>
      </c>
      <c r="AE28" s="467">
        <f t="shared" si="5"/>
        <v>0</v>
      </c>
      <c r="AF28" s="467">
        <f t="shared" si="6"/>
        <v>0</v>
      </c>
      <c r="AG28" s="465">
        <f t="shared" si="7"/>
        <v>0</v>
      </c>
    </row>
    <row r="29" spans="2:33" s="142" customFormat="1" ht="26.1" customHeight="1">
      <c r="B29" s="441"/>
      <c r="C29" s="442"/>
      <c r="D29" s="442"/>
      <c r="E29" s="443"/>
      <c r="F29" s="443"/>
      <c r="G29" s="444"/>
      <c r="H29" s="445"/>
      <c r="I29" s="446"/>
      <c r="J29" s="447"/>
      <c r="K29" s="448"/>
      <c r="L29" s="448"/>
      <c r="M29" s="448"/>
      <c r="N29" s="448"/>
      <c r="O29" s="449"/>
      <c r="P29" s="452">
        <f t="shared" si="0"/>
        <v>0</v>
      </c>
      <c r="Q29" s="456"/>
      <c r="R29" s="457"/>
      <c r="S29" s="458"/>
      <c r="T29" s="459"/>
      <c r="U29" s="452">
        <f t="shared" si="1"/>
        <v>0</v>
      </c>
      <c r="V29" s="460"/>
      <c r="W29" s="452">
        <f t="shared" si="2"/>
        <v>0</v>
      </c>
      <c r="Y29" s="463"/>
      <c r="Z29" s="752"/>
      <c r="AA29" s="464"/>
      <c r="AB29" s="452"/>
      <c r="AC29" s="317"/>
      <c r="AD29" s="466">
        <f t="shared" si="4"/>
        <v>0</v>
      </c>
      <c r="AE29" s="467">
        <f t="shared" si="5"/>
        <v>0</v>
      </c>
      <c r="AF29" s="467">
        <f t="shared" si="6"/>
        <v>0</v>
      </c>
      <c r="AG29" s="465">
        <f t="shared" si="7"/>
        <v>0</v>
      </c>
    </row>
    <row r="30" spans="2:33" s="142" customFormat="1" ht="26.1" customHeight="1">
      <c r="B30" s="441"/>
      <c r="C30" s="442"/>
      <c r="D30" s="442"/>
      <c r="E30" s="443"/>
      <c r="F30" s="443"/>
      <c r="G30" s="444"/>
      <c r="H30" s="445"/>
      <c r="I30" s="446"/>
      <c r="J30" s="447"/>
      <c r="K30" s="448"/>
      <c r="L30" s="448"/>
      <c r="M30" s="448"/>
      <c r="N30" s="448"/>
      <c r="O30" s="449"/>
      <c r="P30" s="452">
        <f t="shared" si="0"/>
        <v>0</v>
      </c>
      <c r="Q30" s="456"/>
      <c r="R30" s="457"/>
      <c r="S30" s="458"/>
      <c r="T30" s="459"/>
      <c r="U30" s="452">
        <f t="shared" si="1"/>
        <v>0</v>
      </c>
      <c r="V30" s="460"/>
      <c r="W30" s="452">
        <f t="shared" si="2"/>
        <v>0</v>
      </c>
      <c r="Y30" s="463"/>
      <c r="Z30" s="752"/>
      <c r="AA30" s="464"/>
      <c r="AB30" s="452"/>
      <c r="AC30" s="317"/>
      <c r="AD30" s="466">
        <f t="shared" si="4"/>
        <v>0</v>
      </c>
      <c r="AE30" s="467">
        <f t="shared" si="5"/>
        <v>0</v>
      </c>
      <c r="AF30" s="467">
        <f t="shared" si="6"/>
        <v>0</v>
      </c>
      <c r="AG30" s="465">
        <f t="shared" si="7"/>
        <v>0</v>
      </c>
    </row>
    <row r="31" spans="2:33" s="142" customFormat="1" ht="26.1" customHeight="1">
      <c r="B31" s="441"/>
      <c r="C31" s="442"/>
      <c r="D31" s="442"/>
      <c r="E31" s="443"/>
      <c r="F31" s="443"/>
      <c r="G31" s="444"/>
      <c r="H31" s="445"/>
      <c r="I31" s="446"/>
      <c r="J31" s="447"/>
      <c r="K31" s="448"/>
      <c r="L31" s="448"/>
      <c r="M31" s="448"/>
      <c r="N31" s="448"/>
      <c r="O31" s="449"/>
      <c r="P31" s="452">
        <f t="shared" si="0"/>
        <v>0</v>
      </c>
      <c r="Q31" s="456"/>
      <c r="R31" s="457"/>
      <c r="S31" s="458"/>
      <c r="T31" s="459"/>
      <c r="U31" s="452">
        <f t="shared" si="1"/>
        <v>0</v>
      </c>
      <c r="V31" s="460"/>
      <c r="W31" s="452">
        <f t="shared" si="2"/>
        <v>0</v>
      </c>
      <c r="Y31" s="463"/>
      <c r="Z31" s="752"/>
      <c r="AA31" s="464"/>
      <c r="AB31" s="452"/>
      <c r="AC31" s="317"/>
      <c r="AD31" s="466">
        <f t="shared" si="4"/>
        <v>0</v>
      </c>
      <c r="AE31" s="467">
        <f t="shared" si="5"/>
        <v>0</v>
      </c>
      <c r="AF31" s="467">
        <f t="shared" si="6"/>
        <v>0</v>
      </c>
      <c r="AG31" s="465">
        <f t="shared" si="7"/>
        <v>0</v>
      </c>
    </row>
    <row r="32" spans="2:33" s="142" customFormat="1" ht="26.1" customHeight="1">
      <c r="B32" s="441"/>
      <c r="C32" s="442"/>
      <c r="D32" s="442"/>
      <c r="E32" s="443"/>
      <c r="F32" s="443"/>
      <c r="G32" s="444"/>
      <c r="H32" s="445"/>
      <c r="I32" s="446"/>
      <c r="J32" s="447"/>
      <c r="K32" s="448"/>
      <c r="L32" s="448"/>
      <c r="M32" s="448"/>
      <c r="N32" s="448"/>
      <c r="O32" s="449"/>
      <c r="P32" s="452">
        <f t="shared" si="0"/>
        <v>0</v>
      </c>
      <c r="Q32" s="456"/>
      <c r="R32" s="457"/>
      <c r="S32" s="458"/>
      <c r="T32" s="459"/>
      <c r="U32" s="452">
        <f t="shared" si="1"/>
        <v>0</v>
      </c>
      <c r="V32" s="460"/>
      <c r="W32" s="452">
        <f t="shared" si="2"/>
        <v>0</v>
      </c>
      <c r="Y32" s="463"/>
      <c r="Z32" s="752"/>
      <c r="AA32" s="464"/>
      <c r="AB32" s="452">
        <f>IF(Y32&lt;&gt;"", Z32*AA32, 0)</f>
        <v>0</v>
      </c>
      <c r="AC32" s="317"/>
      <c r="AD32" s="466">
        <f t="shared" si="4"/>
        <v>0</v>
      </c>
      <c r="AE32" s="467">
        <f t="shared" si="5"/>
        <v>0</v>
      </c>
      <c r="AF32" s="467">
        <f t="shared" si="6"/>
        <v>0</v>
      </c>
      <c r="AG32" s="465">
        <f t="shared" si="7"/>
        <v>0</v>
      </c>
    </row>
    <row r="33" spans="2:35" s="142" customFormat="1" ht="26.1" customHeight="1">
      <c r="B33" s="441"/>
      <c r="C33" s="442"/>
      <c r="D33" s="442"/>
      <c r="E33" s="443"/>
      <c r="F33" s="443"/>
      <c r="G33" s="444"/>
      <c r="H33" s="445"/>
      <c r="I33" s="446"/>
      <c r="J33" s="447"/>
      <c r="K33" s="448"/>
      <c r="L33" s="448"/>
      <c r="M33" s="448"/>
      <c r="N33" s="448"/>
      <c r="O33" s="449"/>
      <c r="P33" s="452">
        <f t="shared" si="0"/>
        <v>0</v>
      </c>
      <c r="Q33" s="459"/>
      <c r="R33" s="459"/>
      <c r="S33" s="458"/>
      <c r="T33" s="459"/>
      <c r="U33" s="452">
        <f t="shared" si="1"/>
        <v>0</v>
      </c>
      <c r="V33" s="460"/>
      <c r="W33" s="452">
        <f t="shared" si="2"/>
        <v>0</v>
      </c>
      <c r="Y33" s="463"/>
      <c r="Z33" s="753"/>
      <c r="AA33" s="464"/>
      <c r="AB33" s="452"/>
      <c r="AC33" s="317"/>
      <c r="AD33" s="466">
        <f t="shared" si="4"/>
        <v>0</v>
      </c>
      <c r="AE33" s="467">
        <f t="shared" si="5"/>
        <v>0</v>
      </c>
      <c r="AF33" s="467">
        <f t="shared" si="6"/>
        <v>0</v>
      </c>
      <c r="AG33" s="465">
        <f t="shared" si="7"/>
        <v>0</v>
      </c>
    </row>
    <row r="34" spans="2:35" s="142" customFormat="1" ht="26.1" customHeight="1">
      <c r="B34" s="441"/>
      <c r="C34" s="442"/>
      <c r="D34" s="442"/>
      <c r="E34" s="443"/>
      <c r="F34" s="443"/>
      <c r="G34" s="444"/>
      <c r="H34" s="445"/>
      <c r="I34" s="446"/>
      <c r="J34" s="447"/>
      <c r="K34" s="448"/>
      <c r="L34" s="448"/>
      <c r="M34" s="448"/>
      <c r="N34" s="448"/>
      <c r="O34" s="449"/>
      <c r="P34" s="452">
        <f t="shared" si="0"/>
        <v>0</v>
      </c>
      <c r="Q34" s="459"/>
      <c r="R34" s="459"/>
      <c r="S34" s="458"/>
      <c r="T34" s="459"/>
      <c r="U34" s="452">
        <f t="shared" si="1"/>
        <v>0</v>
      </c>
      <c r="V34" s="460"/>
      <c r="W34" s="452">
        <f t="shared" si="2"/>
        <v>0</v>
      </c>
      <c r="Y34" s="463"/>
      <c r="Z34" s="753"/>
      <c r="AA34" s="464"/>
      <c r="AB34" s="452"/>
      <c r="AC34" s="317"/>
      <c r="AD34" s="466">
        <f t="shared" si="4"/>
        <v>0</v>
      </c>
      <c r="AE34" s="467">
        <f t="shared" si="5"/>
        <v>0</v>
      </c>
      <c r="AF34" s="467">
        <f t="shared" si="6"/>
        <v>0</v>
      </c>
      <c r="AG34" s="465">
        <f t="shared" si="7"/>
        <v>0</v>
      </c>
    </row>
    <row r="35" spans="2:35" s="142" customFormat="1" ht="26.1" customHeight="1">
      <c r="B35" s="441"/>
      <c r="C35" s="442"/>
      <c r="D35" s="442"/>
      <c r="E35" s="443"/>
      <c r="F35" s="443"/>
      <c r="G35" s="444"/>
      <c r="H35" s="445"/>
      <c r="I35" s="446"/>
      <c r="J35" s="445"/>
      <c r="K35" s="448"/>
      <c r="L35" s="448"/>
      <c r="M35" s="448"/>
      <c r="N35" s="448"/>
      <c r="O35" s="449"/>
      <c r="P35" s="452">
        <f t="shared" si="0"/>
        <v>0</v>
      </c>
      <c r="Q35" s="459"/>
      <c r="R35" s="459"/>
      <c r="S35" s="458"/>
      <c r="T35" s="459"/>
      <c r="U35" s="452">
        <f t="shared" si="1"/>
        <v>0</v>
      </c>
      <c r="V35" s="460"/>
      <c r="W35" s="452">
        <f t="shared" si="2"/>
        <v>0</v>
      </c>
      <c r="Y35" s="463"/>
      <c r="Z35" s="753"/>
      <c r="AA35" s="464"/>
      <c r="AB35" s="452">
        <f t="shared" si="3"/>
        <v>0</v>
      </c>
      <c r="AC35" s="317"/>
      <c r="AD35" s="466">
        <f t="shared" si="4"/>
        <v>0</v>
      </c>
      <c r="AE35" s="467">
        <f t="shared" si="5"/>
        <v>0</v>
      </c>
      <c r="AF35" s="467">
        <f t="shared" si="6"/>
        <v>0</v>
      </c>
      <c r="AG35" s="465">
        <f t="shared" si="7"/>
        <v>0</v>
      </c>
    </row>
    <row r="36" spans="2:35" s="142" customFormat="1" ht="26.1" customHeight="1">
      <c r="B36" s="441"/>
      <c r="C36" s="442"/>
      <c r="D36" s="442"/>
      <c r="E36" s="443"/>
      <c r="F36" s="443"/>
      <c r="G36" s="444"/>
      <c r="H36" s="445"/>
      <c r="I36" s="446"/>
      <c r="J36" s="447"/>
      <c r="K36" s="448"/>
      <c r="L36" s="448"/>
      <c r="M36" s="448"/>
      <c r="N36" s="448"/>
      <c r="O36" s="449"/>
      <c r="P36" s="452">
        <f t="shared" si="0"/>
        <v>0</v>
      </c>
      <c r="Q36" s="456"/>
      <c r="R36" s="457"/>
      <c r="S36" s="458">
        <v>0</v>
      </c>
      <c r="T36" s="459"/>
      <c r="U36" s="452">
        <f t="shared" si="1"/>
        <v>0</v>
      </c>
      <c r="V36" s="460"/>
      <c r="W36" s="452">
        <f t="shared" si="2"/>
        <v>0</v>
      </c>
      <c r="Y36" s="463"/>
      <c r="Z36" s="752"/>
      <c r="AA36" s="464"/>
      <c r="AB36" s="452">
        <f t="shared" si="3"/>
        <v>0</v>
      </c>
      <c r="AC36" s="317"/>
      <c r="AD36" s="466">
        <f t="shared" si="4"/>
        <v>0</v>
      </c>
      <c r="AE36" s="467">
        <f t="shared" si="5"/>
        <v>0</v>
      </c>
      <c r="AF36" s="467">
        <f t="shared" si="6"/>
        <v>0</v>
      </c>
      <c r="AG36" s="465">
        <f t="shared" si="7"/>
        <v>0</v>
      </c>
    </row>
    <row r="37" spans="2:35" s="142" customFormat="1" ht="26.1" customHeight="1">
      <c r="B37" s="441"/>
      <c r="C37" s="442"/>
      <c r="D37" s="442"/>
      <c r="E37" s="443"/>
      <c r="F37" s="443"/>
      <c r="G37" s="444"/>
      <c r="H37" s="445"/>
      <c r="I37" s="446"/>
      <c r="J37" s="447"/>
      <c r="K37" s="448"/>
      <c r="L37" s="448"/>
      <c r="M37" s="448"/>
      <c r="N37" s="448"/>
      <c r="O37" s="449"/>
      <c r="P37" s="452">
        <f t="shared" si="0"/>
        <v>0</v>
      </c>
      <c r="Q37" s="456"/>
      <c r="R37" s="457"/>
      <c r="S37" s="458">
        <v>0</v>
      </c>
      <c r="T37" s="459"/>
      <c r="U37" s="452">
        <f t="shared" si="1"/>
        <v>0</v>
      </c>
      <c r="V37" s="460"/>
      <c r="W37" s="452">
        <f t="shared" si="2"/>
        <v>0</v>
      </c>
      <c r="Y37" s="463"/>
      <c r="Z37" s="752"/>
      <c r="AA37" s="464"/>
      <c r="AB37" s="452">
        <f t="shared" si="3"/>
        <v>0</v>
      </c>
      <c r="AC37" s="317"/>
      <c r="AD37" s="466">
        <f t="shared" si="4"/>
        <v>0</v>
      </c>
      <c r="AE37" s="467">
        <f t="shared" si="5"/>
        <v>0</v>
      </c>
      <c r="AF37" s="467">
        <f t="shared" si="6"/>
        <v>0</v>
      </c>
      <c r="AG37" s="465">
        <f t="shared" si="7"/>
        <v>0</v>
      </c>
    </row>
    <row r="38" spans="2:35" s="142" customFormat="1" ht="26.1" customHeight="1" thickBot="1">
      <c r="B38" s="497"/>
      <c r="C38" s="495"/>
      <c r="D38" s="495"/>
      <c r="E38" s="496"/>
      <c r="F38" s="496"/>
      <c r="G38" s="588"/>
      <c r="H38" s="539"/>
      <c r="I38" s="589"/>
      <c r="J38" s="590"/>
      <c r="K38" s="506"/>
      <c r="L38" s="506"/>
      <c r="M38" s="506"/>
      <c r="N38" s="506"/>
      <c r="O38" s="591"/>
      <c r="P38" s="592">
        <f t="shared" si="0"/>
        <v>0</v>
      </c>
      <c r="Q38" s="493"/>
      <c r="R38" s="541"/>
      <c r="S38" s="593">
        <v>0</v>
      </c>
      <c r="T38" s="538"/>
      <c r="U38" s="592">
        <f t="shared" si="1"/>
        <v>0</v>
      </c>
      <c r="V38" s="509"/>
      <c r="W38" s="592">
        <f t="shared" si="2"/>
        <v>0</v>
      </c>
      <c r="Y38" s="597"/>
      <c r="Z38" s="754"/>
      <c r="AA38" s="598"/>
      <c r="AB38" s="592">
        <f t="shared" si="3"/>
        <v>0</v>
      </c>
      <c r="AC38" s="317"/>
      <c r="AD38" s="466">
        <f t="shared" si="4"/>
        <v>0</v>
      </c>
      <c r="AE38" s="467">
        <f t="shared" si="5"/>
        <v>0</v>
      </c>
      <c r="AF38" s="467">
        <f t="shared" si="6"/>
        <v>0</v>
      </c>
      <c r="AG38" s="465">
        <f t="shared" si="7"/>
        <v>0</v>
      </c>
    </row>
    <row r="39" spans="2:35" s="143" customFormat="1" ht="12" customHeight="1" thickBot="1">
      <c r="C39" s="144"/>
      <c r="D39" s="145"/>
      <c r="E39" s="145"/>
      <c r="F39" s="146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V39" s="147"/>
      <c r="W39" s="147"/>
      <c r="Y39" s="336"/>
      <c r="AB39" s="148"/>
      <c r="AC39" s="149"/>
      <c r="AD39" s="149"/>
      <c r="AE39" s="149"/>
      <c r="AF39" s="149"/>
      <c r="AG39" s="149"/>
    </row>
    <row r="40" spans="2:35" s="143" customFormat="1" ht="17.100000000000001" customHeight="1">
      <c r="B40" s="150" t="s">
        <v>63</v>
      </c>
      <c r="C40" s="151"/>
      <c r="D40" s="151"/>
      <c r="E40" s="152"/>
      <c r="F40" s="153"/>
      <c r="G40" s="153"/>
      <c r="H40" s="153"/>
      <c r="I40" s="153"/>
      <c r="J40" s="153"/>
      <c r="K40" s="154"/>
      <c r="L40" s="154" t="s">
        <v>394</v>
      </c>
      <c r="M40" s="154" t="s">
        <v>395</v>
      </c>
      <c r="N40" s="154" t="s">
        <v>396</v>
      </c>
      <c r="O40" s="154" t="s">
        <v>397</v>
      </c>
      <c r="P40" s="730"/>
      <c r="Q40" s="730"/>
      <c r="R40" s="730"/>
      <c r="S40" s="730"/>
      <c r="T40" s="730"/>
      <c r="U40" s="154" t="s">
        <v>386</v>
      </c>
      <c r="V40" s="730"/>
      <c r="W40" s="155" t="s">
        <v>398</v>
      </c>
      <c r="Y40" s="740"/>
      <c r="Z40" s="730"/>
      <c r="AA40" s="730"/>
      <c r="AB40" s="156" t="s">
        <v>2815</v>
      </c>
      <c r="AC40" s="149"/>
      <c r="AD40" s="149"/>
      <c r="AE40" s="149"/>
      <c r="AF40" s="149"/>
      <c r="AG40" s="149"/>
    </row>
    <row r="41" spans="2:35" ht="17.100000000000001" customHeight="1">
      <c r="B41" s="157"/>
      <c r="C41" s="158"/>
      <c r="D41" s="158"/>
      <c r="E41" s="159"/>
      <c r="F41" s="160"/>
      <c r="G41" s="160"/>
      <c r="H41" s="160"/>
      <c r="I41" s="160"/>
      <c r="J41" s="161"/>
      <c r="K41" s="162" t="str">
        <f>Zusammenfassung!$C$26</f>
        <v>EUR</v>
      </c>
      <c r="L41" s="461">
        <f ca="1">SUMIF(INDIRECT("$J12:$J"&amp;EndZMaterials), $K41,INDIRECT("AD12:AD"&amp;EndZMaterials))</f>
        <v>0</v>
      </c>
      <c r="M41" s="461">
        <f ca="1">SUMIF(INDIRECT("$J12:$J"&amp;EndZMaterials), $K41,INDIRECT("AE12:AE"&amp;EndZMaterials))</f>
        <v>0</v>
      </c>
      <c r="N41" s="461">
        <f ca="1">SUMIF(INDIRECT("$J12:$J"&amp;EndZMaterials), $K41,INDIRECT("AF12:AF"&amp;EndZMaterials))</f>
        <v>0</v>
      </c>
      <c r="O41" s="461">
        <f ca="1">SUMIF(INDIRECT("$J12:$J"&amp;EndZMaterials), $K41,INDIRECT("AG12:AG"&amp;EndZMaterials))</f>
        <v>7.9799999999999999E-4</v>
      </c>
      <c r="P41" s="737"/>
      <c r="Q41" s="738"/>
      <c r="R41" s="738"/>
      <c r="S41" s="738"/>
      <c r="T41" s="734"/>
      <c r="U41" s="461">
        <f ca="1">SUMIF(INDIRECT("$J12:$J"&amp;EndZMaterials), $K41,INDIRECT("U12:U"&amp;EndZMaterials))</f>
        <v>6.2398000000000009E-2</v>
      </c>
      <c r="V41" s="739"/>
      <c r="W41" s="462">
        <f ca="1">SUMIF(INDIRECT("$J12:$J"&amp;EndZMaterials), $K41,INDIRECT("W12:W"&amp;EndZMaterials))</f>
        <v>0</v>
      </c>
      <c r="Y41" s="742"/>
      <c r="Z41" s="738"/>
      <c r="AA41" s="734"/>
      <c r="AB41" s="462">
        <f ca="1">SUMIF(INDIRECT("$J12:$J"&amp;EndZMaterials), $K41,INDIRECT("AB12:AB"&amp;EndZMaterials))</f>
        <v>0</v>
      </c>
      <c r="AD41" s="163"/>
      <c r="AE41" s="163"/>
      <c r="AF41" s="163"/>
      <c r="AG41" s="163"/>
      <c r="AH41" s="143"/>
      <c r="AI41" s="143"/>
    </row>
    <row r="42" spans="2:35" ht="17.100000000000001" customHeight="1">
      <c r="B42" s="164"/>
      <c r="C42" s="158"/>
      <c r="D42" s="158"/>
      <c r="E42" s="159"/>
      <c r="F42" s="165"/>
      <c r="G42" s="165"/>
      <c r="H42" s="165"/>
      <c r="I42" s="166"/>
      <c r="J42" s="166"/>
      <c r="K42" s="167">
        <f>Zusammenfassung!$C$27</f>
        <v>0</v>
      </c>
      <c r="L42" s="461">
        <f ca="1">SUMIF(INDIRECT("$J12:$J"&amp;EndZMaterials), $K42,INDIRECT("AD12:AD"&amp;EndZMaterials))</f>
        <v>0</v>
      </c>
      <c r="M42" s="461">
        <f ca="1">SUMIF(INDIRECT("$J12:$J"&amp;EndZMaterials), $K42,INDIRECT("AE12:AE"&amp;EndZMaterials))</f>
        <v>0</v>
      </c>
      <c r="N42" s="461">
        <f ca="1">SUMIF(INDIRECT("$J12:$J"&amp;EndZMaterials), $K42,INDIRECT("AF12:AF"&amp;EndZMaterials))</f>
        <v>0</v>
      </c>
      <c r="O42" s="461">
        <f ca="1">SUMIF(INDIRECT("$J12:$J"&amp;EndZMaterials), $K42,INDIRECT("AG12:AG"&amp;EndZMaterials))</f>
        <v>0</v>
      </c>
      <c r="P42" s="737"/>
      <c r="Q42" s="738"/>
      <c r="R42" s="738"/>
      <c r="S42" s="738"/>
      <c r="T42" s="734"/>
      <c r="U42" s="663">
        <f ca="1">SUMIF(INDIRECT("$J12:$J"&amp;EndZMaterials), $K42,INDIRECT("U12:U"&amp;EndZMaterials))</f>
        <v>0</v>
      </c>
      <c r="V42" s="739"/>
      <c r="W42" s="664">
        <f ca="1">SUMIF(INDIRECT("$J12:$J"&amp;EndZMaterials), $K42,INDIRECT("W12:W"&amp;EndZMaterials))</f>
        <v>0</v>
      </c>
      <c r="Y42" s="742"/>
      <c r="Z42" s="738"/>
      <c r="AA42" s="734"/>
      <c r="AB42" s="664">
        <f ca="1">SUMIF(INDIRECT("$J12:$J"&amp;EndZMaterials), $K42,INDIRECT("AB12:AB"&amp;EndZMaterials))</f>
        <v>0</v>
      </c>
      <c r="AD42" s="163"/>
      <c r="AE42" s="163"/>
      <c r="AF42" s="163"/>
      <c r="AG42" s="163"/>
      <c r="AH42" s="143"/>
      <c r="AI42" s="143"/>
    </row>
    <row r="43" spans="2:35" ht="17.100000000000001" customHeight="1" thickBot="1">
      <c r="B43" s="365" t="s">
        <v>431</v>
      </c>
      <c r="C43" s="169"/>
      <c r="D43" s="169"/>
      <c r="E43" s="170"/>
      <c r="F43" s="171"/>
      <c r="G43" s="171"/>
      <c r="H43" s="171"/>
      <c r="I43" s="172"/>
      <c r="J43" s="172"/>
      <c r="K43" s="173">
        <f>Zusammenfassung!$C$28</f>
        <v>0</v>
      </c>
      <c r="L43" s="662">
        <f ca="1">SUMIF(INDIRECT("$J12:$J"&amp;EndZMaterials), $K43,INDIRECT("AD12:AD"&amp;EndZMaterials))</f>
        <v>0</v>
      </c>
      <c r="M43" s="662">
        <f ca="1">SUMIF(INDIRECT("$J12:$J"&amp;EndZMaterials), $K43,INDIRECT("AE12:AE"&amp;EndZMaterials))</f>
        <v>0</v>
      </c>
      <c r="N43" s="662">
        <f ca="1">SUMIF(INDIRECT("$J12:$J"&amp;EndZMaterials), $K43,INDIRECT("AF12:AF"&amp;EndZMaterials))</f>
        <v>0</v>
      </c>
      <c r="O43" s="662">
        <f ca="1">SUMIF(INDIRECT("$J12:$J"&amp;EndZMaterials), $K43,INDIRECT("AG12:AG"&amp;EndZMaterials))</f>
        <v>0</v>
      </c>
      <c r="P43" s="736"/>
      <c r="Q43" s="736"/>
      <c r="R43" s="736"/>
      <c r="S43" s="736"/>
      <c r="T43" s="736"/>
      <c r="U43" s="662">
        <f ca="1">SUMIF(INDIRECT("$J12:$J"&amp;EndZMaterials), $K43,INDIRECT("U12:U"&amp;EndZMaterials))</f>
        <v>0</v>
      </c>
      <c r="V43" s="736"/>
      <c r="W43" s="665">
        <f ca="1">SUMIF(INDIRECT("$J12:$J"&amp;EndZMaterials), $K43,INDIRECT("W12:W"&amp;EndZMaterials))</f>
        <v>0</v>
      </c>
      <c r="Y43" s="741"/>
      <c r="Z43" s="736"/>
      <c r="AA43" s="736"/>
      <c r="AB43" s="665">
        <f ca="1">SUMIF(INDIRECT("$J12:$J"&amp;EndZMaterials), $K43,INDIRECT("AB12:AB"&amp;EndZMaterials))</f>
        <v>0</v>
      </c>
      <c r="AD43" s="163"/>
      <c r="AE43" s="163"/>
      <c r="AF43" s="163"/>
      <c r="AG43" s="163"/>
      <c r="AH43" s="143"/>
      <c r="AI43" s="143"/>
    </row>
    <row r="44" spans="2:35">
      <c r="AD44" s="143"/>
      <c r="AE44" s="143"/>
      <c r="AF44" s="143"/>
      <c r="AG44" s="143"/>
      <c r="AH44" s="143"/>
      <c r="AI44" s="143"/>
    </row>
    <row r="45" spans="2:35">
      <c r="AD45" s="143"/>
      <c r="AE45" s="143"/>
      <c r="AF45" s="143"/>
      <c r="AG45" s="143"/>
      <c r="AH45" s="143"/>
      <c r="AI45" s="143"/>
    </row>
    <row r="46" spans="2:35">
      <c r="AD46" s="143"/>
      <c r="AE46" s="143"/>
      <c r="AF46" s="143"/>
      <c r="AG46" s="143"/>
      <c r="AH46" s="143"/>
      <c r="AI46" s="143"/>
    </row>
    <row r="47" spans="2:35">
      <c r="AD47" s="143"/>
      <c r="AE47" s="143"/>
      <c r="AF47" s="143"/>
      <c r="AG47" s="143"/>
      <c r="AH47" s="143"/>
      <c r="AI47" s="143"/>
    </row>
  </sheetData>
  <sheetProtection insertRows="0" deleteRows="0"/>
  <mergeCells count="13">
    <mergeCell ref="S5:W5"/>
    <mergeCell ref="S6:W6"/>
    <mergeCell ref="S7:W7"/>
    <mergeCell ref="S8:W8"/>
    <mergeCell ref="J5:O5"/>
    <mergeCell ref="J6:O6"/>
    <mergeCell ref="J7:O7"/>
    <mergeCell ref="J8:O8"/>
    <mergeCell ref="B4:C4"/>
    <mergeCell ref="D5:F5"/>
    <mergeCell ref="D6:F6"/>
    <mergeCell ref="D7:F7"/>
    <mergeCell ref="D8:F8"/>
  </mergeCells>
  <conditionalFormatting sqref="U43 W43 AB43 L43:O43">
    <cfRule type="expression" dxfId="37" priority="23" stopIfTrue="1">
      <formula>$K$43=0</formula>
    </cfRule>
  </conditionalFormatting>
  <conditionalFormatting sqref="L42:O42 U42 W42 AB42">
    <cfRule type="expression" dxfId="36" priority="22" stopIfTrue="1">
      <formula>$K$42=0</formula>
    </cfRule>
  </conditionalFormatting>
  <conditionalFormatting sqref="Q12:S38">
    <cfRule type="expression" dxfId="35" priority="8" stopIfTrue="1">
      <formula>$G12="Stück (Kaufteil)"</formula>
    </cfRule>
  </conditionalFormatting>
  <conditionalFormatting sqref="S12:S38 L12:O38 V12:W38 Q12:Q38">
    <cfRule type="expression" dxfId="34" priority="7" stopIfTrue="1">
      <formula>$G12="Prämie (kg)"</formula>
    </cfRule>
  </conditionalFormatting>
  <dataValidations count="7">
    <dataValidation type="list" allowBlank="1" showInputMessage="1" showErrorMessage="1" sqref="II12:IV38">
      <formula1>BAUTEILKENNUNG</formula1>
    </dataValidation>
    <dataValidation type="list" allowBlank="1" showInputMessage="1" showErrorMessage="1" sqref="G12:G38">
      <formula1>listMengeneinheiten</formula1>
    </dataValidation>
    <dataValidation type="list" allowBlank="1" showInputMessage="1" showErrorMessage="1" sqref="J12:J38">
      <formula1>listAngebotsWährungen</formula1>
    </dataValidation>
    <dataValidation type="list" allowBlank="1" showInputMessage="1" showErrorMessage="1" sqref="H12:H38">
      <formula1>listZulässigeBeschaffungswährungen</formula1>
    </dataValidation>
    <dataValidation type="list" allowBlank="1" showInputMessage="1" showErrorMessage="1" sqref="Y12:Y38">
      <formula1>listRohstoffschlüssel_Neu</formula1>
    </dataValidation>
    <dataValidation type="custom" allowBlank="1" showInputMessage="1" showErrorMessage="1" errorTitle="Rückvergütung [AW]" error="Die Rückvergütung ist nur als positiver Wert einzutragen" sqref="S12">
      <formula1>S12&gt;=0</formula1>
    </dataValidation>
    <dataValidation type="custom" allowBlank="1" showInputMessage="1" showErrorMessage="1" errorTitle="Rückvergütung" error="Die Rückvergütung ist nur als positiver Wert einzutragen" sqref="S13:S38">
      <formula1>S13&gt;=0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45" orientation="landscape" r:id="rId2"/>
  <ignoredErrors>
    <ignoredError sqref="A1:AI1" formulaRange="1"/>
  </ignoredErrors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tab03Fer">
    <pageSetUpPr fitToPage="1"/>
  </sheetPr>
  <dimension ref="A1:AC47"/>
  <sheetViews>
    <sheetView showGridLines="0" showZeros="0" topLeftCell="B10" zoomScaleNormal="100" zoomScalePageLayoutView="80" workbookViewId="0">
      <selection activeCell="G21" sqref="G21"/>
    </sheetView>
  </sheetViews>
  <sheetFormatPr baseColWidth="10" defaultRowHeight="14.25"/>
  <cols>
    <col min="1" max="1" width="1.42578125" style="111" customWidth="1"/>
    <col min="2" max="2" width="5.7109375" style="111" customWidth="1"/>
    <col min="3" max="3" width="17.140625" style="111" customWidth="1"/>
    <col min="4" max="4" width="25.7109375" style="111" customWidth="1"/>
    <col min="5" max="6" width="15.7109375" style="111" customWidth="1"/>
    <col min="7" max="7" width="5.7109375" style="111" customWidth="1"/>
    <col min="8" max="10" width="8.28515625" style="111" customWidth="1"/>
    <col min="11" max="11" width="10.7109375" style="111" customWidth="1"/>
    <col min="12" max="12" width="8.28515625" style="111" customWidth="1"/>
    <col min="13" max="17" width="10.7109375" style="111" customWidth="1"/>
    <col min="18" max="18" width="5.7109375" style="111" customWidth="1"/>
    <col min="19" max="19" width="8.28515625" style="111" customWidth="1"/>
    <col min="20" max="20" width="8.7109375" style="111" customWidth="1"/>
    <col min="21" max="21" width="10.7109375" style="111" customWidth="1"/>
    <col min="22" max="22" width="8.28515625" style="111" customWidth="1"/>
    <col min="23" max="23" width="10.7109375" style="111" customWidth="1"/>
    <col min="24" max="24" width="1.42578125" style="111" customWidth="1"/>
    <col min="25" max="29" width="11.42578125" style="111" hidden="1" customWidth="1"/>
    <col min="30" max="16384" width="11.42578125" style="111"/>
  </cols>
  <sheetData>
    <row r="1" spans="1:29" s="340" customFormat="1" ht="7.5" customHeight="1" thickBot="1">
      <c r="A1" s="340">
        <v>2</v>
      </c>
      <c r="B1" s="340">
        <v>5</v>
      </c>
      <c r="C1" s="340">
        <v>12</v>
      </c>
      <c r="D1" s="340">
        <v>25</v>
      </c>
      <c r="E1" s="340">
        <v>15</v>
      </c>
      <c r="F1" s="340">
        <v>15</v>
      </c>
      <c r="G1" s="340">
        <v>5</v>
      </c>
      <c r="H1" s="340">
        <v>7.5</v>
      </c>
      <c r="I1" s="340">
        <v>7.5</v>
      </c>
      <c r="J1" s="340">
        <v>7.5</v>
      </c>
      <c r="K1" s="340">
        <v>10</v>
      </c>
      <c r="L1" s="340">
        <v>7.5</v>
      </c>
      <c r="M1" s="340">
        <v>10</v>
      </c>
      <c r="O1" s="340">
        <v>10</v>
      </c>
      <c r="P1" s="340">
        <v>10</v>
      </c>
      <c r="Q1" s="340">
        <v>10</v>
      </c>
      <c r="R1" s="341">
        <v>5</v>
      </c>
      <c r="S1" s="341">
        <v>7.5</v>
      </c>
      <c r="T1" s="341">
        <v>5</v>
      </c>
      <c r="U1" s="341">
        <v>10</v>
      </c>
      <c r="V1" s="340">
        <v>7.5</v>
      </c>
      <c r="W1" s="340">
        <v>10</v>
      </c>
      <c r="X1" s="340">
        <v>2</v>
      </c>
    </row>
    <row r="2" spans="1:29" s="77" customFormat="1" ht="26.25" customHeight="1">
      <c r="B2" s="69" t="s">
        <v>1</v>
      </c>
      <c r="C2" s="69"/>
      <c r="D2" s="70"/>
      <c r="E2" s="70"/>
      <c r="F2" s="69" t="s">
        <v>35</v>
      </c>
      <c r="G2" s="70"/>
      <c r="H2" s="78"/>
      <c r="I2" s="70"/>
      <c r="J2" s="70"/>
      <c r="K2" s="70"/>
      <c r="L2" s="70"/>
      <c r="M2" s="70"/>
      <c r="N2" s="70"/>
      <c r="O2" s="70"/>
      <c r="P2" s="70"/>
      <c r="Q2" s="71" t="s">
        <v>48</v>
      </c>
      <c r="R2" s="68"/>
      <c r="S2" s="83"/>
      <c r="U2" s="84" t="s">
        <v>49</v>
      </c>
      <c r="V2" s="70"/>
      <c r="W2" s="85"/>
    </row>
    <row r="3" spans="1:29" s="77" customFormat="1" ht="18">
      <c r="B3" s="86" t="s">
        <v>520</v>
      </c>
      <c r="C3" s="86"/>
      <c r="D3" s="88"/>
      <c r="E3" s="88"/>
      <c r="F3" s="89" t="s">
        <v>348</v>
      </c>
      <c r="G3" s="88"/>
      <c r="I3" s="90"/>
      <c r="J3" s="90"/>
      <c r="K3" s="90"/>
      <c r="L3" s="90"/>
      <c r="M3" s="90"/>
      <c r="N3" s="90"/>
      <c r="O3" s="90"/>
      <c r="P3" s="90"/>
      <c r="Q3" s="91" t="s">
        <v>2773</v>
      </c>
      <c r="R3" s="84"/>
      <c r="S3" s="90"/>
      <c r="T3" s="90"/>
      <c r="U3" s="90"/>
      <c r="V3" s="90"/>
      <c r="W3" s="92"/>
    </row>
    <row r="4" spans="1:29" s="77" customFormat="1" ht="15" thickBot="1">
      <c r="B4" s="835" t="str">
        <f>Zusammenfassung!B4</f>
        <v>QAF Version 8.1.04.01 © BMW AG</v>
      </c>
      <c r="C4" s="852"/>
      <c r="D4" s="93"/>
      <c r="E4" s="93"/>
      <c r="F4" s="94"/>
      <c r="G4" s="93"/>
      <c r="I4" s="95"/>
      <c r="J4" s="95"/>
      <c r="K4" s="95"/>
      <c r="L4" s="95"/>
      <c r="M4" s="95"/>
      <c r="N4" s="95"/>
      <c r="O4" s="95"/>
      <c r="P4" s="95"/>
      <c r="R4" s="95"/>
      <c r="S4" s="95"/>
      <c r="T4" s="95"/>
      <c r="U4" s="95"/>
      <c r="V4" s="95"/>
      <c r="W4" s="96"/>
    </row>
    <row r="5" spans="1:29" s="77" customFormat="1" ht="16.5" customHeight="1">
      <c r="B5" s="401" t="s">
        <v>56</v>
      </c>
      <c r="C5" s="401"/>
      <c r="D5" s="849">
        <f>Zusammenfassung!$C5</f>
        <v>0</v>
      </c>
      <c r="E5" s="853"/>
      <c r="F5" s="401" t="s">
        <v>285</v>
      </c>
      <c r="G5" s="402"/>
      <c r="H5" s="402"/>
      <c r="I5" s="837">
        <f>Zusammenfassung!$I5</f>
        <v>0</v>
      </c>
      <c r="J5" s="838"/>
      <c r="K5" s="838"/>
      <c r="L5" s="838"/>
      <c r="M5" s="838"/>
      <c r="N5" s="838"/>
      <c r="O5" s="838"/>
      <c r="P5" s="176" t="s">
        <v>6</v>
      </c>
      <c r="Q5" s="177"/>
      <c r="R5" s="849" t="str">
        <f>Zusammenfassung!$M5</f>
        <v>FOND KLIMABEDIENTEIL</v>
      </c>
      <c r="S5" s="838"/>
      <c r="T5" s="838"/>
      <c r="U5" s="838"/>
      <c r="V5" s="838"/>
      <c r="W5" s="839"/>
    </row>
    <row r="6" spans="1:29" s="77" customFormat="1" ht="17.100000000000001" customHeight="1">
      <c r="B6" s="178" t="s">
        <v>7</v>
      </c>
      <c r="C6" s="178"/>
      <c r="D6" s="840">
        <f>HYPERLINK(CONCATENATE("mailto:",Zusammenfassung!C6),Zusammenfassung!C6)</f>
        <v>0</v>
      </c>
      <c r="E6" s="854"/>
      <c r="F6" s="403" t="s">
        <v>8</v>
      </c>
      <c r="G6" s="179"/>
      <c r="H6" s="179"/>
      <c r="I6" s="843">
        <f>Zusammenfassung!$I6</f>
        <v>0</v>
      </c>
      <c r="J6" s="844"/>
      <c r="K6" s="844"/>
      <c r="L6" s="844"/>
      <c r="M6" s="844"/>
      <c r="N6" s="844"/>
      <c r="O6" s="844"/>
      <c r="P6" s="179" t="s">
        <v>9</v>
      </c>
      <c r="Q6" s="180"/>
      <c r="R6" s="843">
        <f>Zusammenfassung!$M6</f>
        <v>0</v>
      </c>
      <c r="S6" s="844"/>
      <c r="T6" s="844"/>
      <c r="U6" s="844"/>
      <c r="V6" s="844"/>
      <c r="W6" s="845"/>
    </row>
    <row r="7" spans="1:29" s="77" customFormat="1" ht="17.100000000000001" customHeight="1">
      <c r="B7" s="178" t="s">
        <v>10</v>
      </c>
      <c r="C7" s="178"/>
      <c r="D7" s="843">
        <f>Zusammenfassung!$C7</f>
        <v>0</v>
      </c>
      <c r="E7" s="854"/>
      <c r="F7" s="403" t="s">
        <v>11</v>
      </c>
      <c r="G7" s="179"/>
      <c r="H7" s="179"/>
      <c r="I7" s="843">
        <f>Zusammenfassung!$I7</f>
        <v>0</v>
      </c>
      <c r="J7" s="844"/>
      <c r="K7" s="844"/>
      <c r="L7" s="844"/>
      <c r="M7" s="844"/>
      <c r="N7" s="844"/>
      <c r="O7" s="844"/>
      <c r="P7" s="179" t="s">
        <v>43</v>
      </c>
      <c r="Q7" s="180"/>
      <c r="R7" s="843">
        <f>Zusammenfassung!$M7</f>
        <v>0</v>
      </c>
      <c r="S7" s="844"/>
      <c r="T7" s="844"/>
      <c r="U7" s="844"/>
      <c r="V7" s="844"/>
      <c r="W7" s="845"/>
    </row>
    <row r="8" spans="1:29" s="77" customFormat="1" ht="17.100000000000001" customHeight="1" thickBot="1">
      <c r="B8" s="181" t="s">
        <v>13</v>
      </c>
      <c r="C8" s="181"/>
      <c r="D8" s="846">
        <f>Zusammenfassung!$C8</f>
        <v>0</v>
      </c>
      <c r="E8" s="855"/>
      <c r="F8" s="183" t="s">
        <v>14</v>
      </c>
      <c r="G8" s="182"/>
      <c r="H8" s="182"/>
      <c r="I8" s="851">
        <f>Zusammenfassung!$I8</f>
        <v>0</v>
      </c>
      <c r="J8" s="847"/>
      <c r="K8" s="847"/>
      <c r="L8" s="847"/>
      <c r="M8" s="847"/>
      <c r="N8" s="847"/>
      <c r="O8" s="847"/>
      <c r="P8" s="182" t="s">
        <v>15</v>
      </c>
      <c r="Q8" s="184"/>
      <c r="R8" s="851">
        <f>Zusammenfassung!$M8</f>
        <v>0</v>
      </c>
      <c r="S8" s="847"/>
      <c r="T8" s="847"/>
      <c r="U8" s="847"/>
      <c r="V8" s="847"/>
      <c r="W8" s="848"/>
    </row>
    <row r="9" spans="1:29" s="77" customFormat="1" ht="12" customHeight="1" thickBot="1">
      <c r="A9" s="111"/>
      <c r="B9" s="111"/>
      <c r="C9" s="111"/>
      <c r="D9" s="366"/>
      <c r="E9" s="366"/>
      <c r="F9" s="367"/>
      <c r="G9" s="367"/>
      <c r="H9" s="367"/>
      <c r="I9" s="367"/>
      <c r="J9" s="367"/>
      <c r="K9" s="367"/>
      <c r="L9" s="367"/>
      <c r="M9" s="368"/>
      <c r="N9" s="368"/>
      <c r="O9" s="369"/>
      <c r="P9" s="369"/>
      <c r="Q9" s="369"/>
      <c r="R9" s="369"/>
      <c r="S9" s="369"/>
      <c r="T9" s="369"/>
      <c r="U9" s="369"/>
      <c r="V9" s="369"/>
    </row>
    <row r="10" spans="1:29" s="121" customFormat="1" ht="15" customHeight="1" thickBot="1">
      <c r="B10" s="117"/>
      <c r="C10" s="118"/>
      <c r="D10" s="118" t="s">
        <v>315</v>
      </c>
      <c r="E10" s="370"/>
      <c r="F10" s="263"/>
      <c r="G10" s="243"/>
      <c r="H10" s="243"/>
      <c r="I10" s="243"/>
      <c r="J10" s="243"/>
      <c r="K10" s="187" t="s">
        <v>418</v>
      </c>
      <c r="L10" s="244"/>
      <c r="M10" s="119"/>
      <c r="N10" s="119"/>
      <c r="O10" s="244"/>
      <c r="P10" s="244"/>
      <c r="Q10" s="244"/>
      <c r="R10" s="371"/>
      <c r="S10" s="187" t="s">
        <v>228</v>
      </c>
      <c r="T10" s="187"/>
      <c r="U10" s="116"/>
      <c r="V10" s="116"/>
      <c r="W10" s="372"/>
      <c r="X10" s="373"/>
      <c r="Y10" s="343"/>
      <c r="Z10" s="119" t="s">
        <v>39</v>
      </c>
      <c r="AA10" s="119"/>
      <c r="AB10" s="243"/>
      <c r="AC10" s="374"/>
    </row>
    <row r="11" spans="1:29" s="139" customFormat="1" ht="160.5" customHeight="1" thickBot="1">
      <c r="B11" s="315" t="s">
        <v>438</v>
      </c>
      <c r="C11" s="375" t="s">
        <v>52</v>
      </c>
      <c r="D11" s="125" t="s">
        <v>33</v>
      </c>
      <c r="E11" s="137" t="s">
        <v>51</v>
      </c>
      <c r="F11" s="316" t="s">
        <v>34</v>
      </c>
      <c r="G11" s="376" t="s">
        <v>40</v>
      </c>
      <c r="H11" s="132" t="s">
        <v>36</v>
      </c>
      <c r="I11" s="137" t="s">
        <v>37</v>
      </c>
      <c r="J11" s="377" t="s">
        <v>323</v>
      </c>
      <c r="K11" s="125" t="s">
        <v>349</v>
      </c>
      <c r="L11" s="125" t="s">
        <v>403</v>
      </c>
      <c r="M11" s="378" t="s">
        <v>50</v>
      </c>
      <c r="N11" s="378" t="s">
        <v>435</v>
      </c>
      <c r="O11" s="378" t="s">
        <v>358</v>
      </c>
      <c r="P11" s="378" t="s">
        <v>359</v>
      </c>
      <c r="Q11" s="379" t="s">
        <v>417</v>
      </c>
      <c r="R11" s="138" t="s">
        <v>58</v>
      </c>
      <c r="S11" s="125" t="s">
        <v>41</v>
      </c>
      <c r="T11" s="126" t="s">
        <v>412</v>
      </c>
      <c r="U11" s="135" t="s">
        <v>361</v>
      </c>
      <c r="V11" s="138" t="s">
        <v>409</v>
      </c>
      <c r="W11" s="380" t="s">
        <v>426</v>
      </c>
      <c r="Y11" s="316" t="s">
        <v>360</v>
      </c>
      <c r="Z11" s="188" t="s">
        <v>320</v>
      </c>
      <c r="AA11" s="188" t="s">
        <v>434</v>
      </c>
      <c r="AB11" s="125" t="s">
        <v>322</v>
      </c>
      <c r="AC11" s="136" t="s">
        <v>321</v>
      </c>
    </row>
    <row r="12" spans="1:29" s="142" customFormat="1" ht="26.1" hidden="1" customHeight="1">
      <c r="A12" s="140"/>
      <c r="B12" s="471"/>
      <c r="C12" s="470"/>
      <c r="D12" s="469"/>
      <c r="E12" s="470"/>
      <c r="F12" s="471"/>
      <c r="G12" s="436"/>
      <c r="H12" s="469"/>
      <c r="I12" s="469"/>
      <c r="J12" s="487"/>
      <c r="K12" s="487"/>
      <c r="L12" s="488"/>
      <c r="M12" s="469"/>
      <c r="N12" s="489"/>
      <c r="O12" s="481">
        <f t="shared" ref="O12:O17" si="0">IF(I12&gt;0, ((J12*K12*(1+L12) + M12)*H12/I12/3600)+N12, 0)</f>
        <v>0</v>
      </c>
      <c r="P12" s="501"/>
      <c r="Q12" s="451">
        <f t="shared" ref="Q12:Q41" si="1">IF(I12&gt;0,((J12*K12*(1+L12) + M12+ P12)*H12/I12/3600)+N12, 0)</f>
        <v>0</v>
      </c>
      <c r="R12" s="435"/>
      <c r="S12" s="440"/>
      <c r="T12" s="468"/>
      <c r="U12" s="451">
        <f t="shared" ref="U12:U17" si="2">Q12*S12*T12</f>
        <v>0</v>
      </c>
      <c r="V12" s="508"/>
      <c r="W12" s="451">
        <f>U12*(1/(1-V12)-1)</f>
        <v>0</v>
      </c>
      <c r="Y12" s="473">
        <f t="shared" ref="Y12:Y41" si="3">IF(I12&gt;0, J12*K12*(L12+1)*H12/I12/3600*S12*T12, 0)</f>
        <v>0</v>
      </c>
      <c r="Z12" s="474">
        <f t="shared" ref="Z12:Z41" si="4">IF(I12&gt;0, M12*H12/I12/3600*S12*T12, 0)</f>
        <v>0</v>
      </c>
      <c r="AA12" s="474" t="str">
        <f t="shared" ref="AA12:AA41" si="5">IF(I12&gt;0,N12*S12*T12,"")</f>
        <v/>
      </c>
      <c r="AB12" s="474">
        <f t="shared" ref="AB12:AB41" si="6">O12*S12*T12</f>
        <v>0</v>
      </c>
      <c r="AC12" s="475">
        <f t="shared" ref="AC12:AC41" si="7">IF(I12&gt;0, P12*H12/I12/3600*S12*T12, 0)</f>
        <v>0</v>
      </c>
    </row>
    <row r="13" spans="1:29" s="142" customFormat="1" ht="26.1" customHeight="1">
      <c r="A13" s="140"/>
      <c r="B13" s="728">
        <v>1</v>
      </c>
      <c r="C13" s="442" t="str">
        <f>Zusammenfassung!$M$5</f>
        <v>FOND KLIMABEDIENTEIL</v>
      </c>
      <c r="D13" s="714" t="s">
        <v>2842</v>
      </c>
      <c r="E13" s="775" t="s">
        <v>2838</v>
      </c>
      <c r="F13" s="728"/>
      <c r="G13" s="776" t="s">
        <v>47</v>
      </c>
      <c r="H13" s="714">
        <v>7200</v>
      </c>
      <c r="I13" s="714">
        <v>2000</v>
      </c>
      <c r="J13" s="777">
        <v>1</v>
      </c>
      <c r="K13" s="777">
        <v>25</v>
      </c>
      <c r="L13" s="778">
        <v>0.25</v>
      </c>
      <c r="M13" s="714"/>
      <c r="N13" s="779"/>
      <c r="O13" s="482">
        <f t="shared" si="0"/>
        <v>3.125E-2</v>
      </c>
      <c r="P13" s="780"/>
      <c r="Q13" s="465">
        <f>IF(I13&gt;0,((J13*K13*(1+L13) + M13+ P13)*H13/I13/3600)+N13, 0)</f>
        <v>3.125E-2</v>
      </c>
      <c r="R13" s="781" t="s">
        <v>47</v>
      </c>
      <c r="S13" s="782">
        <v>1</v>
      </c>
      <c r="T13" s="783">
        <v>1</v>
      </c>
      <c r="U13" s="465">
        <f t="shared" si="2"/>
        <v>3.125E-2</v>
      </c>
      <c r="V13" s="784">
        <v>0</v>
      </c>
      <c r="W13" s="465">
        <f t="shared" ref="W13:W41" si="8">U13*(1/(1-V13)-1)</f>
        <v>0</v>
      </c>
      <c r="Y13" s="785"/>
      <c r="Z13" s="786"/>
      <c r="AA13" s="786"/>
      <c r="AB13" s="786"/>
      <c r="AC13" s="787"/>
    </row>
    <row r="14" spans="1:29" s="142" customFormat="1" ht="26.1" customHeight="1">
      <c r="A14" s="140"/>
      <c r="B14" s="728">
        <v>2</v>
      </c>
      <c r="C14" s="442" t="str">
        <f>Zusammenfassung!$M$5</f>
        <v>FOND KLIMABEDIENTEIL</v>
      </c>
      <c r="D14" s="714" t="s">
        <v>2847</v>
      </c>
      <c r="E14" s="775" t="s">
        <v>2822</v>
      </c>
      <c r="F14" s="728"/>
      <c r="G14" s="776" t="s">
        <v>47</v>
      </c>
      <c r="H14" s="714">
        <v>300</v>
      </c>
      <c r="I14" s="714">
        <v>80</v>
      </c>
      <c r="J14" s="777">
        <v>1</v>
      </c>
      <c r="K14" s="777">
        <v>25</v>
      </c>
      <c r="L14" s="778">
        <v>0.25</v>
      </c>
      <c r="M14" s="714"/>
      <c r="N14" s="779"/>
      <c r="O14" s="482">
        <f t="shared" si="0"/>
        <v>3.2552083333333336E-2</v>
      </c>
      <c r="P14" s="780"/>
      <c r="Q14" s="465">
        <f>IF(I14&gt;0,((J14*K14*(1+L14) + M14+ P14)*H14/I14/3600)+N14, 0)</f>
        <v>3.2552083333333336E-2</v>
      </c>
      <c r="R14" s="781" t="s">
        <v>47</v>
      </c>
      <c r="S14" s="782">
        <v>1</v>
      </c>
      <c r="T14" s="783">
        <v>1</v>
      </c>
      <c r="U14" s="465">
        <f t="shared" si="2"/>
        <v>3.2552083333333336E-2</v>
      </c>
      <c r="V14" s="784"/>
      <c r="W14" s="465"/>
      <c r="Y14" s="785"/>
      <c r="Z14" s="786"/>
      <c r="AA14" s="786"/>
      <c r="AB14" s="786"/>
      <c r="AC14" s="787"/>
    </row>
    <row r="15" spans="1:29" s="142" customFormat="1" ht="26.1" customHeight="1">
      <c r="B15" s="728">
        <v>3</v>
      </c>
      <c r="C15" s="442" t="str">
        <f>Zusammenfassung!$M$5</f>
        <v>FOND KLIMABEDIENTEIL</v>
      </c>
      <c r="D15" s="442" t="s">
        <v>2826</v>
      </c>
      <c r="E15" s="443" t="s">
        <v>2821</v>
      </c>
      <c r="F15" s="441"/>
      <c r="G15" s="490" t="s">
        <v>47</v>
      </c>
      <c r="H15" s="442">
        <f>10*60</f>
        <v>600</v>
      </c>
      <c r="I15" s="442">
        <v>80</v>
      </c>
      <c r="J15" s="472">
        <v>1.3</v>
      </c>
      <c r="K15" s="472">
        <v>30</v>
      </c>
      <c r="L15" s="491">
        <v>0.25</v>
      </c>
      <c r="M15" s="442">
        <v>49</v>
      </c>
      <c r="N15" s="492">
        <v>0.06</v>
      </c>
      <c r="O15" s="482">
        <f t="shared" si="0"/>
        <v>0.26364583333333336</v>
      </c>
      <c r="P15" s="502">
        <v>41</v>
      </c>
      <c r="Q15" s="465">
        <f>IF(I15&gt;0,((J15*K15*(1+L15) + M15+ P15)*H15/I15/3600)+N15, 0)</f>
        <v>0.3490625</v>
      </c>
      <c r="R15" s="503" t="s">
        <v>47</v>
      </c>
      <c r="S15" s="448">
        <v>1</v>
      </c>
      <c r="T15" s="504">
        <v>1</v>
      </c>
      <c r="U15" s="465">
        <f t="shared" si="2"/>
        <v>0.3490625</v>
      </c>
      <c r="V15" s="460">
        <v>0.02</v>
      </c>
      <c r="W15" s="465">
        <f t="shared" si="8"/>
        <v>7.1237244897959266E-3</v>
      </c>
      <c r="Y15" s="466">
        <f t="shared" si="3"/>
        <v>0.1015625</v>
      </c>
      <c r="Z15" s="467">
        <f t="shared" si="4"/>
        <v>0.10208333333333333</v>
      </c>
      <c r="AA15" s="467">
        <f t="shared" si="5"/>
        <v>0.06</v>
      </c>
      <c r="AB15" s="467">
        <f t="shared" si="6"/>
        <v>0.26364583333333336</v>
      </c>
      <c r="AC15" s="476">
        <f t="shared" si="7"/>
        <v>8.5416666666666669E-2</v>
      </c>
    </row>
    <row r="16" spans="1:29" s="142" customFormat="1" ht="26.1" customHeight="1">
      <c r="B16" s="728">
        <v>4</v>
      </c>
      <c r="C16" s="442" t="str">
        <f>Zusammenfassung!$M$5</f>
        <v>FOND KLIMABEDIENTEIL</v>
      </c>
      <c r="D16" s="442" t="s">
        <v>2848</v>
      </c>
      <c r="E16" s="443" t="s">
        <v>2822</v>
      </c>
      <c r="F16" s="441"/>
      <c r="G16" s="490" t="s">
        <v>47</v>
      </c>
      <c r="H16" s="442">
        <v>300</v>
      </c>
      <c r="I16" s="442">
        <v>80</v>
      </c>
      <c r="J16" s="472">
        <v>1</v>
      </c>
      <c r="K16" s="472">
        <v>25</v>
      </c>
      <c r="L16" s="491">
        <v>0.25</v>
      </c>
      <c r="M16" s="442"/>
      <c r="N16" s="492"/>
      <c r="O16" s="482">
        <f t="shared" si="0"/>
        <v>3.2552083333333336E-2</v>
      </c>
      <c r="P16" s="502"/>
      <c r="Q16" s="465">
        <f>IF(I16&gt;0,((J16*K16*(1+L16) + M16+ P16)*H16/I16/3600)+N16, 0)</f>
        <v>3.2552083333333336E-2</v>
      </c>
      <c r="R16" s="503" t="s">
        <v>47</v>
      </c>
      <c r="S16" s="448">
        <v>1</v>
      </c>
      <c r="T16" s="504">
        <v>1</v>
      </c>
      <c r="U16" s="465">
        <f t="shared" si="2"/>
        <v>3.2552083333333336E-2</v>
      </c>
      <c r="V16" s="460"/>
      <c r="W16" s="465">
        <f t="shared" si="8"/>
        <v>0</v>
      </c>
      <c r="Y16" s="466"/>
      <c r="Z16" s="467"/>
      <c r="AA16" s="467"/>
      <c r="AB16" s="467"/>
      <c r="AC16" s="476"/>
    </row>
    <row r="17" spans="2:29" s="142" customFormat="1" ht="26.1" customHeight="1">
      <c r="B17" s="728">
        <v>4</v>
      </c>
      <c r="C17" s="442" t="str">
        <f>Zusammenfassung!$M$5</f>
        <v>FOND KLIMABEDIENTEIL</v>
      </c>
      <c r="D17" s="442" t="s">
        <v>2839</v>
      </c>
      <c r="E17" s="443" t="s">
        <v>2819</v>
      </c>
      <c r="F17" s="441"/>
      <c r="G17" s="490" t="s">
        <v>47</v>
      </c>
      <c r="H17" s="442">
        <v>10</v>
      </c>
      <c r="I17" s="442">
        <v>1</v>
      </c>
      <c r="J17" s="472">
        <v>1</v>
      </c>
      <c r="K17" s="472">
        <v>25</v>
      </c>
      <c r="L17" s="491">
        <v>0.25</v>
      </c>
      <c r="M17" s="442"/>
      <c r="N17" s="492"/>
      <c r="O17" s="482">
        <f t="shared" si="0"/>
        <v>8.6805555555555552E-2</v>
      </c>
      <c r="P17" s="502"/>
      <c r="Q17" s="465">
        <f>IF(I17&gt;0,((J17*K17*(1+L17) + M17+ P17)*H17/I17/3600)+N17, 0)</f>
        <v>8.6805555555555552E-2</v>
      </c>
      <c r="R17" s="503" t="s">
        <v>47</v>
      </c>
      <c r="S17" s="448">
        <v>1</v>
      </c>
      <c r="T17" s="504">
        <v>1</v>
      </c>
      <c r="U17" s="465">
        <f t="shared" si="2"/>
        <v>8.6805555555555552E-2</v>
      </c>
      <c r="V17" s="460">
        <v>0</v>
      </c>
      <c r="W17" s="465">
        <f t="shared" si="8"/>
        <v>0</v>
      </c>
      <c r="Y17" s="466"/>
      <c r="Z17" s="467"/>
      <c r="AA17" s="467"/>
      <c r="AB17" s="467"/>
      <c r="AC17" s="476"/>
    </row>
    <row r="18" spans="2:29" s="142" customFormat="1" ht="26.1" customHeight="1">
      <c r="B18" s="728">
        <v>5</v>
      </c>
      <c r="C18" s="442" t="str">
        <f>Zusammenfassung!$M$5</f>
        <v>FOND KLIMABEDIENTEIL</v>
      </c>
      <c r="D18" s="442" t="s">
        <v>2825</v>
      </c>
      <c r="E18" s="443" t="s">
        <v>2820</v>
      </c>
      <c r="F18" s="441"/>
      <c r="G18" s="490" t="s">
        <v>47</v>
      </c>
      <c r="H18" s="442">
        <v>25</v>
      </c>
      <c r="I18" s="442">
        <v>1</v>
      </c>
      <c r="J18" s="472">
        <v>1</v>
      </c>
      <c r="K18" s="472">
        <v>30</v>
      </c>
      <c r="L18" s="491">
        <v>0.25</v>
      </c>
      <c r="M18" s="442">
        <v>10</v>
      </c>
      <c r="N18" s="492">
        <v>0.02</v>
      </c>
      <c r="O18" s="482">
        <f t="shared" ref="O18:O41" si="9">IF(I18&gt;0, ((J18*K18*(1+L18) + M18)*H18/I18/3600)+N18, 0)</f>
        <v>0.34986111111111112</v>
      </c>
      <c r="P18" s="502">
        <v>18</v>
      </c>
      <c r="Q18" s="465">
        <f t="shared" si="1"/>
        <v>0.47486111111111112</v>
      </c>
      <c r="R18" s="503" t="s">
        <v>47</v>
      </c>
      <c r="S18" s="448">
        <v>1</v>
      </c>
      <c r="T18" s="504">
        <v>1</v>
      </c>
      <c r="U18" s="465">
        <f t="shared" ref="U18:U41" si="10">Q18*S18*T18</f>
        <v>0.47486111111111112</v>
      </c>
      <c r="V18" s="460">
        <v>0.03</v>
      </c>
      <c r="W18" s="465">
        <f t="shared" si="8"/>
        <v>1.4686426116838541E-2</v>
      </c>
      <c r="Y18" s="466">
        <f t="shared" si="3"/>
        <v>0.26041666666666669</v>
      </c>
      <c r="Z18" s="467">
        <f t="shared" si="4"/>
        <v>6.9444444444444448E-2</v>
      </c>
      <c r="AA18" s="467">
        <f t="shared" si="5"/>
        <v>0.02</v>
      </c>
      <c r="AB18" s="467">
        <f t="shared" si="6"/>
        <v>0.34986111111111112</v>
      </c>
      <c r="AC18" s="476">
        <f t="shared" si="7"/>
        <v>0.125</v>
      </c>
    </row>
    <row r="19" spans="2:29" s="142" customFormat="1" ht="26.1" customHeight="1">
      <c r="B19" s="728">
        <v>6</v>
      </c>
      <c r="C19" s="442" t="str">
        <f>Zusammenfassung!$M$5</f>
        <v>FOND KLIMABEDIENTEIL</v>
      </c>
      <c r="D19" s="442" t="s">
        <v>2839</v>
      </c>
      <c r="E19" s="443" t="s">
        <v>2819</v>
      </c>
      <c r="F19" s="441"/>
      <c r="G19" s="490" t="s">
        <v>47</v>
      </c>
      <c r="H19" s="442">
        <v>10</v>
      </c>
      <c r="I19" s="442">
        <v>1</v>
      </c>
      <c r="J19" s="472">
        <v>1</v>
      </c>
      <c r="K19" s="472">
        <v>25</v>
      </c>
      <c r="L19" s="491">
        <v>0.25</v>
      </c>
      <c r="M19" s="442"/>
      <c r="N19" s="492"/>
      <c r="O19" s="482">
        <f>IF(I19&gt;0, ((J19*K19*(1+L19) + M19)*H19/I19/3600)+N19, 0)</f>
        <v>8.6805555555555552E-2</v>
      </c>
      <c r="P19" s="502"/>
      <c r="Q19" s="465">
        <f>IF(I19&gt;0,((J19*K19*(1+L19) + M19+ P19)*H19/I19/3600)+N19, 0)</f>
        <v>8.6805555555555552E-2</v>
      </c>
      <c r="R19" s="503" t="s">
        <v>47</v>
      </c>
      <c r="S19" s="448">
        <v>1</v>
      </c>
      <c r="T19" s="504">
        <v>1</v>
      </c>
      <c r="U19" s="465">
        <f>Q19*S19*T19</f>
        <v>8.6805555555555552E-2</v>
      </c>
      <c r="V19" s="460">
        <v>0</v>
      </c>
      <c r="W19" s="465">
        <f t="shared" ref="W19" si="11">U19*(1/(1-V19)-1)</f>
        <v>0</v>
      </c>
      <c r="Y19" s="466"/>
      <c r="Z19" s="467"/>
      <c r="AA19" s="467"/>
      <c r="AB19" s="467"/>
      <c r="AC19" s="476"/>
    </row>
    <row r="20" spans="2:29" s="142" customFormat="1" ht="26.1" customHeight="1">
      <c r="B20" s="728">
        <v>7</v>
      </c>
      <c r="C20" s="442" t="str">
        <f>Zusammenfassung!$M$5</f>
        <v>FOND KLIMABEDIENTEIL</v>
      </c>
      <c r="D20" s="442" t="s">
        <v>2847</v>
      </c>
      <c r="E20" s="443" t="s">
        <v>2822</v>
      </c>
      <c r="F20" s="441"/>
      <c r="G20" s="490" t="s">
        <v>47</v>
      </c>
      <c r="H20" s="442">
        <v>300</v>
      </c>
      <c r="I20" s="442">
        <v>80</v>
      </c>
      <c r="J20" s="472">
        <v>1</v>
      </c>
      <c r="K20" s="472">
        <v>25</v>
      </c>
      <c r="L20" s="491">
        <v>0.25</v>
      </c>
      <c r="M20" s="442"/>
      <c r="N20" s="492"/>
      <c r="O20" s="482">
        <f>IF(I20&gt;0, ((J20*K20*(1+L20) + M20)*H20/I20/3600)+N20, 0)</f>
        <v>3.2552083333333336E-2</v>
      </c>
      <c r="P20" s="502"/>
      <c r="Q20" s="465">
        <f>IF(I20&gt;0,((J20*K20*(1+L20) + M20+ P20)*H20/I20/3600)+N20, 0)</f>
        <v>3.2552083333333336E-2</v>
      </c>
      <c r="R20" s="503" t="s">
        <v>47</v>
      </c>
      <c r="S20" s="448">
        <v>1</v>
      </c>
      <c r="T20" s="504">
        <v>1</v>
      </c>
      <c r="U20" s="465">
        <f>Q20*S20*T20</f>
        <v>3.2552083333333336E-2</v>
      </c>
      <c r="V20" s="460"/>
      <c r="W20" s="465"/>
      <c r="Y20" s="466"/>
      <c r="Z20" s="467"/>
      <c r="AA20" s="467"/>
      <c r="AB20" s="467"/>
      <c r="AC20" s="476"/>
    </row>
    <row r="21" spans="2:29" s="142" customFormat="1" ht="26.1" customHeight="1">
      <c r="B21" s="728">
        <v>8</v>
      </c>
      <c r="C21" s="442" t="str">
        <f>Zusammenfassung!$M$5</f>
        <v>FOND KLIMABEDIENTEIL</v>
      </c>
      <c r="D21" s="442" t="s">
        <v>2827</v>
      </c>
      <c r="E21" s="443" t="s">
        <v>2819</v>
      </c>
      <c r="F21" s="441"/>
      <c r="G21" s="490" t="s">
        <v>47</v>
      </c>
      <c r="H21" s="442">
        <f>10*60</f>
        <v>600</v>
      </c>
      <c r="I21" s="442">
        <v>80</v>
      </c>
      <c r="J21" s="472">
        <v>1.3</v>
      </c>
      <c r="K21" s="472">
        <v>30</v>
      </c>
      <c r="L21" s="491">
        <v>0.25</v>
      </c>
      <c r="M21" s="442">
        <v>49</v>
      </c>
      <c r="N21" s="492">
        <v>0.06</v>
      </c>
      <c r="O21" s="482">
        <f t="shared" si="9"/>
        <v>0.26364583333333336</v>
      </c>
      <c r="P21" s="502">
        <v>41</v>
      </c>
      <c r="Q21" s="465">
        <f t="shared" si="1"/>
        <v>0.3490625</v>
      </c>
      <c r="R21" s="503" t="s">
        <v>47</v>
      </c>
      <c r="S21" s="448">
        <v>1</v>
      </c>
      <c r="T21" s="504">
        <v>1</v>
      </c>
      <c r="U21" s="465">
        <f t="shared" si="10"/>
        <v>0.3490625</v>
      </c>
      <c r="V21" s="460">
        <v>0.05</v>
      </c>
      <c r="W21" s="465">
        <f t="shared" si="8"/>
        <v>1.8371710526315768E-2</v>
      </c>
      <c r="Y21" s="466">
        <f t="shared" si="3"/>
        <v>0.1015625</v>
      </c>
      <c r="Z21" s="467">
        <f t="shared" si="4"/>
        <v>0.10208333333333333</v>
      </c>
      <c r="AA21" s="467">
        <f t="shared" si="5"/>
        <v>0.06</v>
      </c>
      <c r="AB21" s="467">
        <f t="shared" si="6"/>
        <v>0.26364583333333336</v>
      </c>
      <c r="AC21" s="476">
        <f t="shared" si="7"/>
        <v>8.5416666666666669E-2</v>
      </c>
    </row>
    <row r="22" spans="2:29" s="142" customFormat="1" ht="26.1" customHeight="1">
      <c r="B22" s="728">
        <v>9</v>
      </c>
      <c r="C22" s="442" t="str">
        <f>Zusammenfassung!$M$5</f>
        <v>FOND KLIMABEDIENTEIL</v>
      </c>
      <c r="D22" s="442" t="s">
        <v>2848</v>
      </c>
      <c r="E22" s="443" t="s">
        <v>2822</v>
      </c>
      <c r="F22" s="441"/>
      <c r="G22" s="490" t="s">
        <v>47</v>
      </c>
      <c r="H22" s="442">
        <v>300</v>
      </c>
      <c r="I22" s="442">
        <v>80</v>
      </c>
      <c r="J22" s="472">
        <v>1</v>
      </c>
      <c r="K22" s="472">
        <v>25</v>
      </c>
      <c r="L22" s="491">
        <v>0.25</v>
      </c>
      <c r="M22" s="442"/>
      <c r="N22" s="492"/>
      <c r="O22" s="482">
        <f t="shared" si="9"/>
        <v>3.2552083333333336E-2</v>
      </c>
      <c r="P22" s="502"/>
      <c r="Q22" s="465">
        <f t="shared" si="1"/>
        <v>3.2552083333333336E-2</v>
      </c>
      <c r="R22" s="503" t="s">
        <v>47</v>
      </c>
      <c r="S22" s="448">
        <v>1</v>
      </c>
      <c r="T22" s="504">
        <v>1</v>
      </c>
      <c r="U22" s="465">
        <f t="shared" si="10"/>
        <v>3.2552083333333336E-2</v>
      </c>
      <c r="V22" s="460"/>
      <c r="W22" s="465"/>
      <c r="Y22" s="466"/>
      <c r="Z22" s="467"/>
      <c r="AA22" s="467"/>
      <c r="AB22" s="467"/>
      <c r="AC22" s="476"/>
    </row>
    <row r="23" spans="2:29" s="142" customFormat="1" ht="26.1" customHeight="1">
      <c r="B23" s="728">
        <v>10</v>
      </c>
      <c r="C23" s="442" t="str">
        <f>Zusammenfassung!$M$5</f>
        <v>FOND KLIMABEDIENTEIL</v>
      </c>
      <c r="D23" s="442" t="s">
        <v>2844</v>
      </c>
      <c r="E23" s="443" t="s">
        <v>2822</v>
      </c>
      <c r="F23" s="441"/>
      <c r="G23" s="490" t="s">
        <v>47</v>
      </c>
      <c r="H23" s="442">
        <v>13</v>
      </c>
      <c r="I23" s="442">
        <v>1</v>
      </c>
      <c r="J23" s="472">
        <v>1</v>
      </c>
      <c r="K23" s="472">
        <v>30</v>
      </c>
      <c r="L23" s="491">
        <v>0.25</v>
      </c>
      <c r="M23" s="442">
        <v>0</v>
      </c>
      <c r="N23" s="492"/>
      <c r="O23" s="482">
        <f t="shared" si="9"/>
        <v>0.13541666666666666</v>
      </c>
      <c r="P23" s="502"/>
      <c r="Q23" s="465">
        <f t="shared" si="1"/>
        <v>0.13541666666666666</v>
      </c>
      <c r="R23" s="503" t="s">
        <v>47</v>
      </c>
      <c r="S23" s="448">
        <v>1</v>
      </c>
      <c r="T23" s="504">
        <v>1</v>
      </c>
      <c r="U23" s="465">
        <f t="shared" si="10"/>
        <v>0.13541666666666666</v>
      </c>
      <c r="V23" s="460"/>
      <c r="W23" s="465">
        <f t="shared" si="8"/>
        <v>0</v>
      </c>
      <c r="Y23" s="466">
        <f t="shared" si="3"/>
        <v>0.13541666666666666</v>
      </c>
      <c r="Z23" s="467">
        <f t="shared" si="4"/>
        <v>0</v>
      </c>
      <c r="AA23" s="467">
        <f t="shared" si="5"/>
        <v>0</v>
      </c>
      <c r="AB23" s="467">
        <f t="shared" si="6"/>
        <v>0.13541666666666666</v>
      </c>
      <c r="AC23" s="476">
        <f t="shared" si="7"/>
        <v>0</v>
      </c>
    </row>
    <row r="24" spans="2:29" s="142" customFormat="1" ht="26.1" customHeight="1">
      <c r="B24" s="728">
        <v>11</v>
      </c>
      <c r="C24" s="442" t="str">
        <f>Zusammenfassung!$M$5</f>
        <v>FOND KLIMABEDIENTEIL</v>
      </c>
      <c r="D24" s="442" t="s">
        <v>2840</v>
      </c>
      <c r="E24" s="443" t="s">
        <v>2841</v>
      </c>
      <c r="F24" s="441"/>
      <c r="G24" s="490" t="s">
        <v>47</v>
      </c>
      <c r="H24" s="442">
        <v>7200</v>
      </c>
      <c r="I24" s="442">
        <v>2000</v>
      </c>
      <c r="J24" s="472">
        <v>1</v>
      </c>
      <c r="K24" s="472">
        <v>25</v>
      </c>
      <c r="L24" s="491">
        <v>0.25</v>
      </c>
      <c r="M24" s="442"/>
      <c r="N24" s="492"/>
      <c r="O24" s="482">
        <f t="shared" si="9"/>
        <v>3.125E-2</v>
      </c>
      <c r="P24" s="502"/>
      <c r="Q24" s="465">
        <f t="shared" si="1"/>
        <v>3.125E-2</v>
      </c>
      <c r="R24" s="503" t="s">
        <v>47</v>
      </c>
      <c r="S24" s="448">
        <v>1</v>
      </c>
      <c r="T24" s="504">
        <v>1</v>
      </c>
      <c r="U24" s="465">
        <f t="shared" si="10"/>
        <v>3.125E-2</v>
      </c>
      <c r="V24" s="460"/>
      <c r="W24" s="465">
        <f t="shared" si="8"/>
        <v>0</v>
      </c>
      <c r="Y24" s="466">
        <f t="shared" si="3"/>
        <v>3.125E-2</v>
      </c>
      <c r="Z24" s="467">
        <f t="shared" si="4"/>
        <v>0</v>
      </c>
      <c r="AA24" s="467">
        <f t="shared" si="5"/>
        <v>0</v>
      </c>
      <c r="AB24" s="467">
        <f t="shared" si="6"/>
        <v>3.125E-2</v>
      </c>
      <c r="AC24" s="476">
        <f t="shared" si="7"/>
        <v>0</v>
      </c>
    </row>
    <row r="25" spans="2:29" s="142" customFormat="1" ht="26.1" customHeight="1">
      <c r="B25" s="441"/>
      <c r="C25" s="442"/>
      <c r="D25" s="442"/>
      <c r="E25" s="443"/>
      <c r="F25" s="441"/>
      <c r="G25" s="490"/>
      <c r="H25" s="442"/>
      <c r="I25" s="442"/>
      <c r="J25" s="472"/>
      <c r="K25" s="472"/>
      <c r="L25" s="491"/>
      <c r="M25" s="442"/>
      <c r="N25" s="492"/>
      <c r="O25" s="482">
        <f t="shared" si="9"/>
        <v>0</v>
      </c>
      <c r="P25" s="502"/>
      <c r="Q25" s="465">
        <f t="shared" si="1"/>
        <v>0</v>
      </c>
      <c r="R25" s="503"/>
      <c r="S25" s="448"/>
      <c r="T25" s="504"/>
      <c r="U25" s="465">
        <f t="shared" si="10"/>
        <v>0</v>
      </c>
      <c r="V25" s="460"/>
      <c r="W25" s="465">
        <f t="shared" si="8"/>
        <v>0</v>
      </c>
      <c r="Y25" s="466">
        <f t="shared" si="3"/>
        <v>0</v>
      </c>
      <c r="Z25" s="467">
        <f t="shared" si="4"/>
        <v>0</v>
      </c>
      <c r="AA25" s="467" t="str">
        <f t="shared" si="5"/>
        <v/>
      </c>
      <c r="AB25" s="467">
        <f t="shared" si="6"/>
        <v>0</v>
      </c>
      <c r="AC25" s="476">
        <f t="shared" si="7"/>
        <v>0</v>
      </c>
    </row>
    <row r="26" spans="2:29" s="142" customFormat="1" ht="26.1" customHeight="1">
      <c r="B26" s="441"/>
      <c r="C26" s="442"/>
      <c r="D26" s="442"/>
      <c r="E26" s="443"/>
      <c r="F26" s="441"/>
      <c r="G26" s="490"/>
      <c r="H26" s="442"/>
      <c r="I26" s="442"/>
      <c r="J26" s="472"/>
      <c r="K26" s="472"/>
      <c r="L26" s="491"/>
      <c r="M26" s="442"/>
      <c r="N26" s="492"/>
      <c r="O26" s="482">
        <f t="shared" si="9"/>
        <v>0</v>
      </c>
      <c r="P26" s="502"/>
      <c r="Q26" s="465">
        <f t="shared" si="1"/>
        <v>0</v>
      </c>
      <c r="R26" s="503"/>
      <c r="S26" s="448"/>
      <c r="T26" s="504"/>
      <c r="U26" s="465">
        <f t="shared" si="10"/>
        <v>0</v>
      </c>
      <c r="V26" s="460"/>
      <c r="W26" s="465">
        <f t="shared" si="8"/>
        <v>0</v>
      </c>
      <c r="Y26" s="466">
        <f t="shared" si="3"/>
        <v>0</v>
      </c>
      <c r="Z26" s="467">
        <f t="shared" si="4"/>
        <v>0</v>
      </c>
      <c r="AA26" s="467" t="str">
        <f t="shared" si="5"/>
        <v/>
      </c>
      <c r="AB26" s="467">
        <f t="shared" si="6"/>
        <v>0</v>
      </c>
      <c r="AC26" s="476">
        <f t="shared" si="7"/>
        <v>0</v>
      </c>
    </row>
    <row r="27" spans="2:29" s="142" customFormat="1" ht="26.1" customHeight="1">
      <c r="B27" s="441"/>
      <c r="C27" s="442"/>
      <c r="D27" s="442"/>
      <c r="E27" s="443"/>
      <c r="F27" s="441"/>
      <c r="G27" s="490"/>
      <c r="H27" s="442"/>
      <c r="I27" s="442"/>
      <c r="J27" s="472"/>
      <c r="K27" s="472"/>
      <c r="L27" s="491"/>
      <c r="M27" s="442"/>
      <c r="N27" s="492"/>
      <c r="O27" s="482">
        <f t="shared" si="9"/>
        <v>0</v>
      </c>
      <c r="P27" s="502"/>
      <c r="Q27" s="465">
        <f t="shared" si="1"/>
        <v>0</v>
      </c>
      <c r="R27" s="503"/>
      <c r="S27" s="448"/>
      <c r="T27" s="504"/>
      <c r="U27" s="465">
        <f>Q27*S27*T27</f>
        <v>0</v>
      </c>
      <c r="V27" s="460"/>
      <c r="W27" s="465">
        <f>U27*(1/(1-V27)-1)</f>
        <v>0</v>
      </c>
      <c r="Y27" s="466">
        <f t="shared" si="3"/>
        <v>0</v>
      </c>
      <c r="Z27" s="467">
        <f t="shared" si="4"/>
        <v>0</v>
      </c>
      <c r="AA27" s="467" t="str">
        <f t="shared" si="5"/>
        <v/>
      </c>
      <c r="AB27" s="467">
        <f t="shared" si="6"/>
        <v>0</v>
      </c>
      <c r="AC27" s="476">
        <f t="shared" si="7"/>
        <v>0</v>
      </c>
    </row>
    <row r="28" spans="2:29" s="142" customFormat="1" ht="26.1" customHeight="1">
      <c r="B28" s="441"/>
      <c r="C28" s="442"/>
      <c r="D28" s="442"/>
      <c r="E28" s="443"/>
      <c r="F28" s="441"/>
      <c r="G28" s="490"/>
      <c r="H28" s="442"/>
      <c r="I28" s="442"/>
      <c r="J28" s="472"/>
      <c r="K28" s="472"/>
      <c r="L28" s="491"/>
      <c r="M28" s="442"/>
      <c r="N28" s="492"/>
      <c r="O28" s="482">
        <f t="shared" si="9"/>
        <v>0</v>
      </c>
      <c r="P28" s="502"/>
      <c r="Q28" s="465">
        <f t="shared" si="1"/>
        <v>0</v>
      </c>
      <c r="R28" s="503"/>
      <c r="S28" s="448"/>
      <c r="T28" s="504"/>
      <c r="U28" s="465">
        <f>Q28*S28*T28</f>
        <v>0</v>
      </c>
      <c r="V28" s="460"/>
      <c r="W28" s="465">
        <f>U28*(1/(1-V28)-1)</f>
        <v>0</v>
      </c>
      <c r="Y28" s="466">
        <f t="shared" si="3"/>
        <v>0</v>
      </c>
      <c r="Z28" s="467">
        <f t="shared" si="4"/>
        <v>0</v>
      </c>
      <c r="AA28" s="467" t="str">
        <f t="shared" si="5"/>
        <v/>
      </c>
      <c r="AB28" s="467">
        <f t="shared" si="6"/>
        <v>0</v>
      </c>
      <c r="AC28" s="476">
        <f t="shared" si="7"/>
        <v>0</v>
      </c>
    </row>
    <row r="29" spans="2:29" s="142" customFormat="1" ht="26.1" customHeight="1">
      <c r="B29" s="441"/>
      <c r="C29" s="442"/>
      <c r="D29" s="442"/>
      <c r="E29" s="443"/>
      <c r="F29" s="441"/>
      <c r="G29" s="490"/>
      <c r="H29" s="442"/>
      <c r="I29" s="442"/>
      <c r="J29" s="472"/>
      <c r="K29" s="472"/>
      <c r="L29" s="491"/>
      <c r="M29" s="442"/>
      <c r="N29" s="492"/>
      <c r="O29" s="482">
        <f t="shared" si="9"/>
        <v>0</v>
      </c>
      <c r="P29" s="502"/>
      <c r="Q29" s="465">
        <f t="shared" si="1"/>
        <v>0</v>
      </c>
      <c r="R29" s="503"/>
      <c r="S29" s="448"/>
      <c r="T29" s="504"/>
      <c r="U29" s="465">
        <f t="shared" ref="U29:U35" si="12">Q29*S29*T29</f>
        <v>0</v>
      </c>
      <c r="V29" s="460"/>
      <c r="W29" s="465">
        <f t="shared" ref="W29:W35" si="13">U29*(1/(1-V29)-1)</f>
        <v>0</v>
      </c>
      <c r="Y29" s="466">
        <f t="shared" si="3"/>
        <v>0</v>
      </c>
      <c r="Z29" s="467">
        <f t="shared" si="4"/>
        <v>0</v>
      </c>
      <c r="AA29" s="467" t="str">
        <f t="shared" si="5"/>
        <v/>
      </c>
      <c r="AB29" s="467">
        <f t="shared" si="6"/>
        <v>0</v>
      </c>
      <c r="AC29" s="476">
        <f t="shared" si="7"/>
        <v>0</v>
      </c>
    </row>
    <row r="30" spans="2:29" s="142" customFormat="1" ht="26.1" customHeight="1">
      <c r="B30" s="441"/>
      <c r="C30" s="442"/>
      <c r="D30" s="442"/>
      <c r="E30" s="443"/>
      <c r="F30" s="441"/>
      <c r="G30" s="490"/>
      <c r="H30" s="442"/>
      <c r="I30" s="442"/>
      <c r="J30" s="472"/>
      <c r="K30" s="472"/>
      <c r="L30" s="491"/>
      <c r="M30" s="442"/>
      <c r="N30" s="492"/>
      <c r="O30" s="482">
        <f t="shared" si="9"/>
        <v>0</v>
      </c>
      <c r="P30" s="502"/>
      <c r="Q30" s="465">
        <f t="shared" si="1"/>
        <v>0</v>
      </c>
      <c r="R30" s="503"/>
      <c r="S30" s="448"/>
      <c r="T30" s="504"/>
      <c r="U30" s="465">
        <f t="shared" si="12"/>
        <v>0</v>
      </c>
      <c r="V30" s="460"/>
      <c r="W30" s="465">
        <f t="shared" si="13"/>
        <v>0</v>
      </c>
      <c r="Y30" s="466">
        <f t="shared" si="3"/>
        <v>0</v>
      </c>
      <c r="Z30" s="467">
        <f t="shared" si="4"/>
        <v>0</v>
      </c>
      <c r="AA30" s="467" t="str">
        <f t="shared" si="5"/>
        <v/>
      </c>
      <c r="AB30" s="467">
        <f t="shared" si="6"/>
        <v>0</v>
      </c>
      <c r="AC30" s="476">
        <f t="shared" si="7"/>
        <v>0</v>
      </c>
    </row>
    <row r="31" spans="2:29" s="142" customFormat="1" ht="26.1" customHeight="1">
      <c r="B31" s="441"/>
      <c r="C31" s="442"/>
      <c r="D31" s="442"/>
      <c r="E31" s="443"/>
      <c r="F31" s="441"/>
      <c r="G31" s="490"/>
      <c r="H31" s="442"/>
      <c r="I31" s="442"/>
      <c r="J31" s="472"/>
      <c r="K31" s="472"/>
      <c r="L31" s="491"/>
      <c r="M31" s="442"/>
      <c r="N31" s="492"/>
      <c r="O31" s="482">
        <f t="shared" si="9"/>
        <v>0</v>
      </c>
      <c r="P31" s="502"/>
      <c r="Q31" s="465">
        <f t="shared" si="1"/>
        <v>0</v>
      </c>
      <c r="R31" s="503"/>
      <c r="S31" s="448"/>
      <c r="T31" s="504"/>
      <c r="U31" s="465">
        <f t="shared" si="12"/>
        <v>0</v>
      </c>
      <c r="V31" s="460"/>
      <c r="W31" s="465">
        <f t="shared" si="13"/>
        <v>0</v>
      </c>
      <c r="Y31" s="466">
        <f t="shared" si="3"/>
        <v>0</v>
      </c>
      <c r="Z31" s="467">
        <f t="shared" si="4"/>
        <v>0</v>
      </c>
      <c r="AA31" s="467" t="str">
        <f t="shared" si="5"/>
        <v/>
      </c>
      <c r="AB31" s="467">
        <f t="shared" si="6"/>
        <v>0</v>
      </c>
      <c r="AC31" s="476">
        <f t="shared" si="7"/>
        <v>0</v>
      </c>
    </row>
    <row r="32" spans="2:29" s="142" customFormat="1" ht="26.1" customHeight="1">
      <c r="B32" s="441"/>
      <c r="C32" s="442"/>
      <c r="D32" s="442"/>
      <c r="E32" s="443"/>
      <c r="F32" s="441"/>
      <c r="G32" s="490"/>
      <c r="H32" s="442"/>
      <c r="I32" s="442"/>
      <c r="J32" s="472"/>
      <c r="K32" s="472"/>
      <c r="L32" s="491"/>
      <c r="M32" s="442"/>
      <c r="N32" s="492"/>
      <c r="O32" s="482">
        <f t="shared" si="9"/>
        <v>0</v>
      </c>
      <c r="P32" s="502"/>
      <c r="Q32" s="465">
        <f t="shared" si="1"/>
        <v>0</v>
      </c>
      <c r="R32" s="503"/>
      <c r="S32" s="448"/>
      <c r="T32" s="504"/>
      <c r="U32" s="465">
        <f t="shared" si="12"/>
        <v>0</v>
      </c>
      <c r="V32" s="460"/>
      <c r="W32" s="465">
        <f t="shared" si="13"/>
        <v>0</v>
      </c>
      <c r="Y32" s="466">
        <f t="shared" si="3"/>
        <v>0</v>
      </c>
      <c r="Z32" s="467">
        <f t="shared" si="4"/>
        <v>0</v>
      </c>
      <c r="AA32" s="467" t="str">
        <f t="shared" si="5"/>
        <v/>
      </c>
      <c r="AB32" s="467">
        <f t="shared" si="6"/>
        <v>0</v>
      </c>
      <c r="AC32" s="476">
        <f t="shared" si="7"/>
        <v>0</v>
      </c>
    </row>
    <row r="33" spans="1:29" s="142" customFormat="1" ht="26.1" customHeight="1">
      <c r="B33" s="441"/>
      <c r="C33" s="442"/>
      <c r="D33" s="442"/>
      <c r="E33" s="443"/>
      <c r="F33" s="441"/>
      <c r="G33" s="490"/>
      <c r="H33" s="442"/>
      <c r="I33" s="442"/>
      <c r="J33" s="472"/>
      <c r="K33" s="472"/>
      <c r="L33" s="491"/>
      <c r="M33" s="442"/>
      <c r="N33" s="492"/>
      <c r="O33" s="482">
        <f t="shared" si="9"/>
        <v>0</v>
      </c>
      <c r="P33" s="502"/>
      <c r="Q33" s="465">
        <f t="shared" si="1"/>
        <v>0</v>
      </c>
      <c r="R33" s="503"/>
      <c r="S33" s="448"/>
      <c r="T33" s="504"/>
      <c r="U33" s="465">
        <f t="shared" si="12"/>
        <v>0</v>
      </c>
      <c r="V33" s="460"/>
      <c r="W33" s="465">
        <f t="shared" si="13"/>
        <v>0</v>
      </c>
      <c r="Y33" s="466">
        <f t="shared" si="3"/>
        <v>0</v>
      </c>
      <c r="Z33" s="467">
        <f t="shared" si="4"/>
        <v>0</v>
      </c>
      <c r="AA33" s="467" t="str">
        <f t="shared" si="5"/>
        <v/>
      </c>
      <c r="AB33" s="467">
        <f t="shared" si="6"/>
        <v>0</v>
      </c>
      <c r="AC33" s="476">
        <f t="shared" si="7"/>
        <v>0</v>
      </c>
    </row>
    <row r="34" spans="1:29" s="142" customFormat="1" ht="26.1" customHeight="1">
      <c r="B34" s="441"/>
      <c r="C34" s="442"/>
      <c r="D34" s="442"/>
      <c r="E34" s="443"/>
      <c r="F34" s="441"/>
      <c r="G34" s="490"/>
      <c r="H34" s="442"/>
      <c r="I34" s="442"/>
      <c r="J34" s="472"/>
      <c r="K34" s="472"/>
      <c r="L34" s="491"/>
      <c r="M34" s="442"/>
      <c r="N34" s="492"/>
      <c r="O34" s="482">
        <f t="shared" si="9"/>
        <v>0</v>
      </c>
      <c r="P34" s="502"/>
      <c r="Q34" s="465">
        <f t="shared" si="1"/>
        <v>0</v>
      </c>
      <c r="R34" s="503"/>
      <c r="S34" s="448"/>
      <c r="T34" s="504"/>
      <c r="U34" s="465">
        <f t="shared" si="12"/>
        <v>0</v>
      </c>
      <c r="V34" s="460"/>
      <c r="W34" s="465">
        <f t="shared" si="13"/>
        <v>0</v>
      </c>
      <c r="Y34" s="466">
        <f t="shared" si="3"/>
        <v>0</v>
      </c>
      <c r="Z34" s="467">
        <f t="shared" si="4"/>
        <v>0</v>
      </c>
      <c r="AA34" s="467" t="str">
        <f t="shared" si="5"/>
        <v/>
      </c>
      <c r="AB34" s="467">
        <f t="shared" si="6"/>
        <v>0</v>
      </c>
      <c r="AC34" s="476">
        <f t="shared" si="7"/>
        <v>0</v>
      </c>
    </row>
    <row r="35" spans="1:29" s="142" customFormat="1" ht="26.1" customHeight="1">
      <c r="B35" s="441"/>
      <c r="C35" s="442"/>
      <c r="D35" s="442"/>
      <c r="E35" s="443"/>
      <c r="F35" s="441"/>
      <c r="G35" s="490"/>
      <c r="H35" s="442"/>
      <c r="I35" s="442"/>
      <c r="J35" s="472"/>
      <c r="K35" s="472"/>
      <c r="L35" s="491"/>
      <c r="M35" s="442"/>
      <c r="N35" s="492"/>
      <c r="O35" s="482">
        <f t="shared" si="9"/>
        <v>0</v>
      </c>
      <c r="P35" s="502"/>
      <c r="Q35" s="465">
        <f t="shared" si="1"/>
        <v>0</v>
      </c>
      <c r="R35" s="503"/>
      <c r="S35" s="448"/>
      <c r="T35" s="504"/>
      <c r="U35" s="465">
        <f t="shared" si="12"/>
        <v>0</v>
      </c>
      <c r="V35" s="460"/>
      <c r="W35" s="465">
        <f t="shared" si="13"/>
        <v>0</v>
      </c>
      <c r="Y35" s="466">
        <f t="shared" si="3"/>
        <v>0</v>
      </c>
      <c r="Z35" s="467">
        <f t="shared" si="4"/>
        <v>0</v>
      </c>
      <c r="AA35" s="467" t="str">
        <f t="shared" si="5"/>
        <v/>
      </c>
      <c r="AB35" s="467">
        <f t="shared" si="6"/>
        <v>0</v>
      </c>
      <c r="AC35" s="476">
        <f t="shared" si="7"/>
        <v>0</v>
      </c>
    </row>
    <row r="36" spans="1:29" s="142" customFormat="1" ht="26.1" customHeight="1">
      <c r="B36" s="441"/>
      <c r="C36" s="442"/>
      <c r="D36" s="442"/>
      <c r="E36" s="443"/>
      <c r="F36" s="441"/>
      <c r="G36" s="490"/>
      <c r="H36" s="442"/>
      <c r="I36" s="442"/>
      <c r="J36" s="472"/>
      <c r="K36" s="472"/>
      <c r="L36" s="491"/>
      <c r="M36" s="442"/>
      <c r="N36" s="492"/>
      <c r="O36" s="482">
        <f t="shared" si="9"/>
        <v>0</v>
      </c>
      <c r="P36" s="502"/>
      <c r="Q36" s="465">
        <f t="shared" si="1"/>
        <v>0</v>
      </c>
      <c r="R36" s="503"/>
      <c r="S36" s="448"/>
      <c r="T36" s="504"/>
      <c r="U36" s="465">
        <f>Q36*S36*T36</f>
        <v>0</v>
      </c>
      <c r="V36" s="460"/>
      <c r="W36" s="465">
        <f>U36*(1/(1-V36)-1)</f>
        <v>0</v>
      </c>
      <c r="Y36" s="466">
        <f t="shared" si="3"/>
        <v>0</v>
      </c>
      <c r="Z36" s="467">
        <f t="shared" si="4"/>
        <v>0</v>
      </c>
      <c r="AA36" s="467" t="str">
        <f t="shared" si="5"/>
        <v/>
      </c>
      <c r="AB36" s="467">
        <f t="shared" si="6"/>
        <v>0</v>
      </c>
      <c r="AC36" s="476">
        <f t="shared" si="7"/>
        <v>0</v>
      </c>
    </row>
    <row r="37" spans="1:29" s="142" customFormat="1" ht="26.1" customHeight="1">
      <c r="B37" s="441"/>
      <c r="C37" s="442"/>
      <c r="D37" s="442"/>
      <c r="E37" s="443"/>
      <c r="F37" s="441"/>
      <c r="G37" s="490"/>
      <c r="H37" s="442"/>
      <c r="I37" s="442"/>
      <c r="J37" s="472"/>
      <c r="K37" s="472"/>
      <c r="L37" s="491"/>
      <c r="M37" s="442"/>
      <c r="N37" s="492"/>
      <c r="O37" s="482">
        <f t="shared" si="9"/>
        <v>0</v>
      </c>
      <c r="P37" s="502"/>
      <c r="Q37" s="465">
        <f t="shared" si="1"/>
        <v>0</v>
      </c>
      <c r="R37" s="503"/>
      <c r="S37" s="448"/>
      <c r="T37" s="504"/>
      <c r="U37" s="465">
        <f>Q37*S37*T37</f>
        <v>0</v>
      </c>
      <c r="V37" s="460"/>
      <c r="W37" s="465">
        <f>U37*(1/(1-V37)-1)</f>
        <v>0</v>
      </c>
      <c r="Y37" s="466">
        <f t="shared" si="3"/>
        <v>0</v>
      </c>
      <c r="Z37" s="467">
        <f t="shared" si="4"/>
        <v>0</v>
      </c>
      <c r="AA37" s="467" t="str">
        <f t="shared" si="5"/>
        <v/>
      </c>
      <c r="AB37" s="467">
        <f t="shared" si="6"/>
        <v>0</v>
      </c>
      <c r="AC37" s="476">
        <f t="shared" si="7"/>
        <v>0</v>
      </c>
    </row>
    <row r="38" spans="1:29" s="142" customFormat="1" ht="26.1" customHeight="1">
      <c r="B38" s="441"/>
      <c r="C38" s="442"/>
      <c r="D38" s="442"/>
      <c r="E38" s="443"/>
      <c r="F38" s="441"/>
      <c r="G38" s="490"/>
      <c r="H38" s="442"/>
      <c r="I38" s="442"/>
      <c r="J38" s="472"/>
      <c r="K38" s="472"/>
      <c r="L38" s="491"/>
      <c r="M38" s="442"/>
      <c r="N38" s="492"/>
      <c r="O38" s="482">
        <f t="shared" si="9"/>
        <v>0</v>
      </c>
      <c r="P38" s="502"/>
      <c r="Q38" s="465">
        <f t="shared" si="1"/>
        <v>0</v>
      </c>
      <c r="R38" s="503"/>
      <c r="S38" s="448"/>
      <c r="T38" s="504"/>
      <c r="U38" s="465">
        <f t="shared" si="10"/>
        <v>0</v>
      </c>
      <c r="V38" s="460"/>
      <c r="W38" s="465">
        <f t="shared" si="8"/>
        <v>0</v>
      </c>
      <c r="Y38" s="466">
        <f t="shared" si="3"/>
        <v>0</v>
      </c>
      <c r="Z38" s="467">
        <f t="shared" si="4"/>
        <v>0</v>
      </c>
      <c r="AA38" s="467" t="str">
        <f t="shared" si="5"/>
        <v/>
      </c>
      <c r="AB38" s="467">
        <f t="shared" si="6"/>
        <v>0</v>
      </c>
      <c r="AC38" s="476">
        <f t="shared" si="7"/>
        <v>0</v>
      </c>
    </row>
    <row r="39" spans="1:29" s="142" customFormat="1" ht="26.1" customHeight="1">
      <c r="B39" s="441"/>
      <c r="C39" s="442"/>
      <c r="D39" s="442"/>
      <c r="E39" s="443"/>
      <c r="F39" s="441"/>
      <c r="G39" s="490"/>
      <c r="H39" s="442"/>
      <c r="I39" s="442"/>
      <c r="J39" s="472"/>
      <c r="K39" s="472"/>
      <c r="L39" s="491"/>
      <c r="M39" s="442"/>
      <c r="N39" s="492"/>
      <c r="O39" s="482">
        <f t="shared" si="9"/>
        <v>0</v>
      </c>
      <c r="P39" s="502"/>
      <c r="Q39" s="465">
        <f t="shared" si="1"/>
        <v>0</v>
      </c>
      <c r="R39" s="503"/>
      <c r="S39" s="448"/>
      <c r="T39" s="504"/>
      <c r="U39" s="465">
        <f t="shared" si="10"/>
        <v>0</v>
      </c>
      <c r="V39" s="460"/>
      <c r="W39" s="465">
        <f t="shared" si="8"/>
        <v>0</v>
      </c>
      <c r="Y39" s="466">
        <f t="shared" si="3"/>
        <v>0</v>
      </c>
      <c r="Z39" s="467">
        <f t="shared" si="4"/>
        <v>0</v>
      </c>
      <c r="AA39" s="467" t="str">
        <f t="shared" si="5"/>
        <v/>
      </c>
      <c r="AB39" s="467">
        <f t="shared" si="6"/>
        <v>0</v>
      </c>
      <c r="AC39" s="476">
        <f t="shared" si="7"/>
        <v>0</v>
      </c>
    </row>
    <row r="40" spans="1:29" s="142" customFormat="1" ht="26.1" customHeight="1">
      <c r="B40" s="441"/>
      <c r="C40" s="442"/>
      <c r="D40" s="442"/>
      <c r="E40" s="443"/>
      <c r="F40" s="441"/>
      <c r="G40" s="490"/>
      <c r="H40" s="442"/>
      <c r="I40" s="442"/>
      <c r="J40" s="472"/>
      <c r="K40" s="472"/>
      <c r="L40" s="491"/>
      <c r="M40" s="442"/>
      <c r="N40" s="492"/>
      <c r="O40" s="482">
        <f t="shared" si="9"/>
        <v>0</v>
      </c>
      <c r="P40" s="502"/>
      <c r="Q40" s="465">
        <f t="shared" si="1"/>
        <v>0</v>
      </c>
      <c r="R40" s="503"/>
      <c r="S40" s="448"/>
      <c r="T40" s="504"/>
      <c r="U40" s="465">
        <f t="shared" si="10"/>
        <v>0</v>
      </c>
      <c r="V40" s="460"/>
      <c r="W40" s="465">
        <f t="shared" si="8"/>
        <v>0</v>
      </c>
      <c r="Y40" s="466">
        <f t="shared" si="3"/>
        <v>0</v>
      </c>
      <c r="Z40" s="467">
        <f t="shared" si="4"/>
        <v>0</v>
      </c>
      <c r="AA40" s="467" t="str">
        <f t="shared" si="5"/>
        <v/>
      </c>
      <c r="AB40" s="467">
        <f t="shared" si="6"/>
        <v>0</v>
      </c>
      <c r="AC40" s="476">
        <f t="shared" si="7"/>
        <v>0</v>
      </c>
    </row>
    <row r="41" spans="1:29" s="142" customFormat="1" ht="26.1" customHeight="1" thickBot="1">
      <c r="B41" s="493"/>
      <c r="C41" s="494"/>
      <c r="D41" s="495"/>
      <c r="E41" s="496"/>
      <c r="F41" s="497"/>
      <c r="G41" s="498"/>
      <c r="H41" s="495"/>
      <c r="I41" s="495"/>
      <c r="J41" s="499"/>
      <c r="K41" s="499"/>
      <c r="L41" s="498"/>
      <c r="M41" s="495"/>
      <c r="N41" s="500"/>
      <c r="O41" s="483">
        <f t="shared" si="9"/>
        <v>0</v>
      </c>
      <c r="P41" s="500"/>
      <c r="Q41" s="480">
        <f t="shared" si="1"/>
        <v>0</v>
      </c>
      <c r="R41" s="505"/>
      <c r="S41" s="506"/>
      <c r="T41" s="507"/>
      <c r="U41" s="480">
        <f t="shared" si="10"/>
        <v>0</v>
      </c>
      <c r="V41" s="509"/>
      <c r="W41" s="480">
        <f t="shared" si="8"/>
        <v>0</v>
      </c>
      <c r="Y41" s="477">
        <f t="shared" si="3"/>
        <v>0</v>
      </c>
      <c r="Z41" s="478">
        <f t="shared" si="4"/>
        <v>0</v>
      </c>
      <c r="AA41" s="478" t="str">
        <f t="shared" si="5"/>
        <v/>
      </c>
      <c r="AB41" s="478">
        <f t="shared" si="6"/>
        <v>0</v>
      </c>
      <c r="AC41" s="479">
        <f t="shared" si="7"/>
        <v>0</v>
      </c>
    </row>
    <row r="42" spans="1:29" s="143" customFormat="1" ht="12" customHeight="1" thickBot="1">
      <c r="C42" s="144"/>
      <c r="D42" s="146"/>
      <c r="E42" s="146"/>
      <c r="F42" s="146"/>
      <c r="G42" s="147"/>
      <c r="H42" s="146"/>
      <c r="I42" s="146"/>
      <c r="J42" s="147"/>
      <c r="K42" s="147"/>
      <c r="L42" s="147"/>
      <c r="M42" s="146"/>
      <c r="N42" s="163"/>
      <c r="O42" s="149"/>
      <c r="P42" s="146"/>
      <c r="Q42" s="146"/>
      <c r="R42" s="147"/>
      <c r="S42" s="147"/>
      <c r="T42" s="147"/>
    </row>
    <row r="43" spans="1:29" ht="17.100000000000001" customHeight="1">
      <c r="A43" s="143"/>
      <c r="B43" s="150" t="s">
        <v>63</v>
      </c>
      <c r="C43" s="153"/>
      <c r="D43" s="153"/>
      <c r="E43" s="153"/>
      <c r="F43" s="153"/>
      <c r="G43" s="153"/>
      <c r="H43" s="153"/>
      <c r="I43" s="153"/>
      <c r="J43" s="153"/>
      <c r="K43" s="154"/>
      <c r="L43" s="383" t="s">
        <v>399</v>
      </c>
      <c r="M43" s="384" t="s">
        <v>390</v>
      </c>
      <c r="N43" s="384" t="s">
        <v>433</v>
      </c>
      <c r="O43" s="384" t="s">
        <v>400</v>
      </c>
      <c r="P43" s="385" t="s">
        <v>437</v>
      </c>
      <c r="Q43" s="729"/>
      <c r="R43" s="730"/>
      <c r="S43" s="730"/>
      <c r="T43" s="730"/>
      <c r="U43" s="154" t="s">
        <v>387</v>
      </c>
      <c r="V43" s="730"/>
      <c r="W43" s="155" t="s">
        <v>398</v>
      </c>
    </row>
    <row r="44" spans="1:29" ht="17.100000000000001" customHeight="1">
      <c r="B44" s="157"/>
      <c r="C44" s="386"/>
      <c r="D44" s="386"/>
      <c r="E44" s="386"/>
      <c r="F44" s="386"/>
      <c r="G44" s="386"/>
      <c r="H44" s="386"/>
      <c r="I44" s="386"/>
      <c r="J44" s="386"/>
      <c r="K44" s="162" t="str">
        <f>Zusammenfassung!$C$26</f>
        <v>EUR</v>
      </c>
      <c r="L44" s="485">
        <f ca="1">SUMIF(INDIRECT("$R12:$R"&amp;EndZProcesses),$K44,INDIRECT("Y12:Y"&amp;EndZProcesses))</f>
        <v>0.63020833333333337</v>
      </c>
      <c r="M44" s="485">
        <f ca="1">SUMIF(INDIRECT("$R12:$R"&amp;EndZProcesses),$K44,INDIRECT("Z12:Z"&amp;EndZProcesses))</f>
        <v>0.27361111111111114</v>
      </c>
      <c r="N44" s="485">
        <f ca="1">SUMIF(INDIRECT("$R12:$R"&amp;EndZProcesses),$K44,INDIRECT("AA12:AA"&amp;EndZProcesses))</f>
        <v>0.14000000000000001</v>
      </c>
      <c r="O44" s="485">
        <f ca="1">SUMIF(INDIRECT("$R12:$R"&amp;EndZProcesses),$K44,INDIRECT("AB12:AB"&amp;EndZProcesses))</f>
        <v>1.0438194444444446</v>
      </c>
      <c r="P44" s="485">
        <f ca="1">SUMIF(INDIRECT("$R12:$R"&amp;EndZProcesses),$K44,INDIRECT("AC12:AC"&amp;EndZProcesses))</f>
        <v>0.29583333333333334</v>
      </c>
      <c r="Q44" s="732"/>
      <c r="R44" s="733"/>
      <c r="S44" s="733"/>
      <c r="T44" s="734"/>
      <c r="U44" s="485">
        <f ca="1">SUMIF(INDIRECT("$R12:$R"&amp;EndZProcesses),$K44,INDIRECT("U12:U"&amp;EndZProcesses))</f>
        <v>1.6747222222222222</v>
      </c>
      <c r="V44" s="743"/>
      <c r="W44" s="484">
        <f ca="1">SUMIF(INDIRECT("$R12:$R"&amp;EndZProcesses),$K44,INDIRECT("W12:W"&amp;EndZProcesses))</f>
        <v>4.0181861132950233E-2</v>
      </c>
    </row>
    <row r="45" spans="1:29" ht="17.100000000000001" customHeight="1">
      <c r="B45" s="157"/>
      <c r="C45" s="386"/>
      <c r="D45" s="386"/>
      <c r="E45" s="386"/>
      <c r="F45" s="386"/>
      <c r="G45" s="386"/>
      <c r="H45" s="386"/>
      <c r="I45" s="386"/>
      <c r="J45" s="386"/>
      <c r="K45" s="167">
        <f>Zusammenfassung!$C$27</f>
        <v>0</v>
      </c>
      <c r="L45" s="486">
        <f ca="1">SUMIF(INDIRECT("$R12:$R"&amp;EndZProcesses),$K45,INDIRECT("Y12:Y"&amp;EndZProcesses))</f>
        <v>0</v>
      </c>
      <c r="M45" s="486">
        <f ca="1">SUMIF(INDIRECT("$R12:$R"&amp;EndZProcesses),$K45,INDIRECT("Z12:Z"&amp;EndZProcesses))</f>
        <v>0</v>
      </c>
      <c r="N45" s="486">
        <f ca="1">SUMIF(INDIRECT("$R12:$R"&amp;EndZProcesses),$K45,INDIRECT("AA12:AA"&amp;EndZProcesses))</f>
        <v>0</v>
      </c>
      <c r="O45" s="486">
        <f ca="1">SUMIF(INDIRECT("$R12:$R"&amp;EndZProcesses),$K45,INDIRECT("AB12:AB"&amp;EndZProcesses))</f>
        <v>0</v>
      </c>
      <c r="P45" s="486">
        <f ca="1">SUMIF(INDIRECT("$R12:$R"&amp;EndZProcesses),$K45,INDIRECT("AC12:AC"&amp;EndZProcesses))</f>
        <v>0</v>
      </c>
      <c r="Q45" s="732"/>
      <c r="R45" s="733"/>
      <c r="S45" s="733"/>
      <c r="T45" s="735"/>
      <c r="U45" s="486">
        <f ca="1">SUMIF(INDIRECT("$R12:$R"&amp;EndZProcesses),$K45,INDIRECT("U12:U"&amp;EndZProcesses))</f>
        <v>0</v>
      </c>
      <c r="V45" s="743"/>
      <c r="W45" s="666">
        <f ca="1">SUMIF(INDIRECT("$R12:$R"&amp;EndZProcesses),$K45,INDIRECT("W12:W"&amp;EndZProcesses))</f>
        <v>0</v>
      </c>
    </row>
    <row r="46" spans="1:29" ht="17.100000000000001" customHeight="1" thickBot="1">
      <c r="B46" s="365" t="s">
        <v>431</v>
      </c>
      <c r="C46" s="387"/>
      <c r="D46" s="387"/>
      <c r="E46" s="387"/>
      <c r="F46" s="387"/>
      <c r="G46" s="387"/>
      <c r="H46" s="387"/>
      <c r="I46" s="387"/>
      <c r="J46" s="387"/>
      <c r="K46" s="173">
        <f>Zusammenfassung!$C$28</f>
        <v>0</v>
      </c>
      <c r="L46" s="668">
        <f ca="1">SUMIF(INDIRECT("$R12:$R"&amp;EndZProcesses),$K46,INDIRECT("Y12:Y"&amp;EndZProcesses))</f>
        <v>0</v>
      </c>
      <c r="M46" s="668">
        <f ca="1">SUMIF(INDIRECT("$R12:$R"&amp;EndZProcesses),$K46,INDIRECT("Z12:Z"&amp;EndZProcesses))</f>
        <v>0</v>
      </c>
      <c r="N46" s="668">
        <f ca="1">SUMIF(INDIRECT("$R12:$R"&amp;EndZProcesses),$K46,INDIRECT("AA12:AA"&amp;EndZProcesses))</f>
        <v>0</v>
      </c>
      <c r="O46" s="668">
        <f ca="1">SUMIF(INDIRECT("$R12:$R"&amp;EndZProcesses),$K46,INDIRECT("AB12:AB"&amp;EndZProcesses))</f>
        <v>0</v>
      </c>
      <c r="P46" s="668">
        <f ca="1">SUMIF(INDIRECT("$R12:$R"&amp;EndZProcesses),$K46,INDIRECT("AC12:AC"&amp;EndZProcesses))</f>
        <v>0</v>
      </c>
      <c r="Q46" s="731"/>
      <c r="R46" s="731"/>
      <c r="S46" s="731"/>
      <c r="T46" s="731"/>
      <c r="U46" s="668">
        <f ca="1">SUMIF(INDIRECT("$R12:$R"&amp;EndZProcesses),$K46,INDIRECT("U12:U"&amp;EndZProcesses))</f>
        <v>0</v>
      </c>
      <c r="V46" s="731"/>
      <c r="W46" s="667">
        <f ca="1">SUMIF(INDIRECT("$R12:$R"&amp;EndZProcesses),$K46,INDIRECT("W12:W"&amp;EndZProcesses))</f>
        <v>0</v>
      </c>
    </row>
    <row r="47" spans="1:29" ht="7.5" customHeight="1"/>
  </sheetData>
  <sheetProtection insertRows="0" deleteRows="0"/>
  <mergeCells count="13"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  <mergeCell ref="I7:O7"/>
    <mergeCell ref="I8:O8"/>
  </mergeCells>
  <conditionalFormatting sqref="L45:P45 U45 W45">
    <cfRule type="expression" dxfId="33" priority="12" stopIfTrue="1">
      <formula>$K$45=0</formula>
    </cfRule>
  </conditionalFormatting>
  <conditionalFormatting sqref="W46 U46 L46:P46">
    <cfRule type="expression" dxfId="32" priority="19" stopIfTrue="1">
      <formula>$K$46=0</formula>
    </cfRule>
  </conditionalFormatting>
  <dataValidations count="4">
    <dataValidation type="list" allowBlank="1" showInputMessage="1" showErrorMessage="1" sqref="IO42:IP42 IM12:IV41">
      <formula1>BAUTEILKENNUNG</formula1>
    </dataValidation>
    <dataValidation type="list" allowBlank="1" showInputMessage="1" showErrorMessage="1" sqref="R12:R41">
      <formula1>listAngebotsWährungen</formula1>
    </dataValidation>
    <dataValidation type="list" allowBlank="1" showInputMessage="1" showErrorMessage="1" sqref="G41">
      <formula1>listZulässigeAngebotswährungen</formula1>
    </dataValidation>
    <dataValidation type="list" allowBlank="1" showInputMessage="1" showErrorMessage="1" sqref="G12:G40">
      <formula1>listZulässigeBeschaffungswährungen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56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tab04SBM">
    <pageSetUpPr fitToPage="1"/>
  </sheetPr>
  <dimension ref="B1:AD37"/>
  <sheetViews>
    <sheetView showGridLines="0" showZeros="0" topLeftCell="A10" zoomScale="110" zoomScaleNormal="110" workbookViewId="0">
      <selection activeCell="A13" sqref="A13:XFD16"/>
    </sheetView>
  </sheetViews>
  <sheetFormatPr baseColWidth="10" defaultRowHeight="15"/>
  <cols>
    <col min="1" max="1" width="1.42578125" style="111" customWidth="1"/>
    <col min="2" max="2" width="5.7109375" style="111" customWidth="1"/>
    <col min="3" max="3" width="20.42578125" style="111" customWidth="1"/>
    <col min="4" max="4" width="5.7109375" style="185" customWidth="1"/>
    <col min="5" max="6" width="22.7109375" style="185" customWidth="1"/>
    <col min="7" max="12" width="8.28515625" style="111" customWidth="1"/>
    <col min="13" max="13" width="15.7109375" style="111" customWidth="1"/>
    <col min="14" max="14" width="5.7109375" style="111" customWidth="1"/>
    <col min="15" max="15" width="13.28515625" style="111" customWidth="1"/>
    <col min="16" max="16" width="5.7109375" style="111" customWidth="1"/>
    <col min="17" max="18" width="8.28515625" style="111" customWidth="1"/>
    <col min="19" max="20" width="13.28515625" style="111" customWidth="1"/>
    <col min="21" max="21" width="15.28515625" style="111" bestFit="1" customWidth="1"/>
    <col min="22" max="22" width="2.7109375" style="359" customWidth="1"/>
    <col min="23" max="23" width="14" style="111" hidden="1" customWidth="1"/>
    <col min="24" max="24" width="8.42578125" style="111" hidden="1" customWidth="1"/>
    <col min="25" max="25" width="10.5703125" style="391" bestFit="1" customWidth="1"/>
    <col min="26" max="26" width="18.140625" style="111" bestFit="1" customWidth="1"/>
    <col min="27" max="16384" width="11.42578125" style="111"/>
  </cols>
  <sheetData>
    <row r="1" spans="2:30" s="340" customFormat="1" ht="7.5" customHeight="1" thickBot="1">
      <c r="C1" s="340">
        <v>8</v>
      </c>
      <c r="D1" s="340">
        <v>5</v>
      </c>
      <c r="E1" s="340">
        <v>22</v>
      </c>
      <c r="G1" s="340">
        <v>7.5</v>
      </c>
      <c r="H1" s="340">
        <v>7.5</v>
      </c>
      <c r="I1" s="340">
        <v>7.5</v>
      </c>
      <c r="J1" s="340">
        <v>7.5</v>
      </c>
      <c r="L1" s="340">
        <v>7.5</v>
      </c>
      <c r="M1" s="340">
        <v>15</v>
      </c>
      <c r="N1" s="340">
        <v>5</v>
      </c>
      <c r="O1" s="340">
        <v>12.5</v>
      </c>
      <c r="P1" s="340">
        <v>5</v>
      </c>
      <c r="Q1" s="341">
        <v>7.5</v>
      </c>
      <c r="R1" s="341">
        <v>7.5</v>
      </c>
      <c r="S1" s="341">
        <v>12.5</v>
      </c>
      <c r="T1" s="341">
        <v>12.5</v>
      </c>
      <c r="U1" s="340">
        <v>10</v>
      </c>
      <c r="V1" s="359"/>
      <c r="Y1" s="388"/>
    </row>
    <row r="2" spans="2:30" s="77" customFormat="1" ht="26.25" customHeight="1">
      <c r="B2" s="69" t="s">
        <v>1</v>
      </c>
      <c r="C2" s="69"/>
      <c r="D2" s="72"/>
      <c r="E2" s="72"/>
      <c r="F2" s="72"/>
      <c r="G2" s="69" t="s">
        <v>35</v>
      </c>
      <c r="H2" s="72"/>
      <c r="I2" s="78"/>
      <c r="J2" s="70"/>
      <c r="K2" s="70"/>
      <c r="L2" s="70"/>
      <c r="M2" s="70"/>
      <c r="N2" s="70"/>
      <c r="O2" s="70"/>
      <c r="P2" s="71" t="s">
        <v>48</v>
      </c>
      <c r="Q2" s="71"/>
      <c r="R2" s="70"/>
      <c r="S2" s="78"/>
      <c r="T2" s="174" t="s">
        <v>49</v>
      </c>
      <c r="U2" s="85"/>
      <c r="V2" s="83"/>
      <c r="Y2" s="389"/>
    </row>
    <row r="3" spans="2:30" s="77" customFormat="1" ht="18">
      <c r="B3" s="86" t="s">
        <v>520</v>
      </c>
      <c r="C3" s="86"/>
      <c r="D3" s="87"/>
      <c r="E3" s="87"/>
      <c r="F3" s="87"/>
      <c r="G3" s="89" t="s">
        <v>2649</v>
      </c>
      <c r="H3" s="87"/>
      <c r="I3" s="79"/>
      <c r="J3" s="90"/>
      <c r="K3" s="90"/>
      <c r="L3" s="90"/>
      <c r="M3" s="90"/>
      <c r="N3" s="90"/>
      <c r="O3" s="90"/>
      <c r="P3" s="91" t="s">
        <v>2773</v>
      </c>
      <c r="Q3" s="84"/>
      <c r="R3" s="90"/>
      <c r="S3" s="90"/>
      <c r="T3" s="90"/>
      <c r="U3" s="92"/>
      <c r="V3" s="90"/>
      <c r="Y3" s="389"/>
    </row>
    <row r="4" spans="2:30" s="77" customFormat="1" thickBot="1">
      <c r="B4" s="835" t="str">
        <f>Zusammenfassung!B4</f>
        <v>QAF Version 8.1.04.01 © BMW AG</v>
      </c>
      <c r="C4" s="856"/>
      <c r="D4" s="856"/>
      <c r="E4" s="400"/>
      <c r="F4" s="400"/>
      <c r="G4" s="94"/>
      <c r="H4" s="400"/>
      <c r="I4" s="175"/>
      <c r="J4" s="95"/>
      <c r="K4" s="95"/>
      <c r="L4" s="95"/>
      <c r="M4" s="95"/>
      <c r="N4" s="95"/>
      <c r="O4" s="95"/>
      <c r="P4" s="175"/>
      <c r="Q4" s="95"/>
      <c r="R4" s="95"/>
      <c r="S4" s="95"/>
      <c r="T4" s="95"/>
      <c r="U4" s="96"/>
      <c r="V4" s="390"/>
      <c r="Y4" s="389"/>
    </row>
    <row r="5" spans="2:30" s="77" customFormat="1" ht="17.100000000000001" customHeight="1">
      <c r="B5" s="401" t="s">
        <v>56</v>
      </c>
      <c r="C5" s="401"/>
      <c r="D5" s="402"/>
      <c r="E5" s="837">
        <f>Zusammenfassung!$C5</f>
        <v>0</v>
      </c>
      <c r="F5" s="857"/>
      <c r="G5" s="401" t="s">
        <v>285</v>
      </c>
      <c r="H5" s="402"/>
      <c r="I5" s="402"/>
      <c r="J5" s="837">
        <f>Zusammenfassung!$I5</f>
        <v>0</v>
      </c>
      <c r="K5" s="838"/>
      <c r="L5" s="838"/>
      <c r="M5" s="838"/>
      <c r="N5" s="838"/>
      <c r="O5" s="176" t="s">
        <v>6</v>
      </c>
      <c r="P5" s="176"/>
      <c r="Q5" s="177"/>
      <c r="R5" s="849" t="str">
        <f>Zusammenfassung!$M5</f>
        <v>FOND KLIMABEDIENTEIL</v>
      </c>
      <c r="S5" s="838"/>
      <c r="T5" s="838"/>
      <c r="U5" s="839"/>
      <c r="V5" s="359"/>
      <c r="Y5" s="389"/>
    </row>
    <row r="6" spans="2:30" s="77" customFormat="1" ht="17.100000000000001" customHeight="1">
      <c r="B6" s="178" t="s">
        <v>7</v>
      </c>
      <c r="C6" s="178"/>
      <c r="D6" s="179"/>
      <c r="E6" s="840">
        <f>HYPERLINK(CONCATENATE("mailto:",Zusammenfassung!C6),Zusammenfassung!C6)</f>
        <v>0</v>
      </c>
      <c r="F6" s="854"/>
      <c r="G6" s="403" t="s">
        <v>8</v>
      </c>
      <c r="H6" s="179"/>
      <c r="I6" s="179"/>
      <c r="J6" s="843">
        <f>Zusammenfassung!$I6</f>
        <v>0</v>
      </c>
      <c r="K6" s="844"/>
      <c r="L6" s="844"/>
      <c r="M6" s="844"/>
      <c r="N6" s="844"/>
      <c r="O6" s="179" t="s">
        <v>9</v>
      </c>
      <c r="P6" s="179"/>
      <c r="Q6" s="180"/>
      <c r="R6" s="843">
        <f>Zusammenfassung!$M6</f>
        <v>0</v>
      </c>
      <c r="S6" s="844"/>
      <c r="T6" s="844"/>
      <c r="U6" s="845"/>
      <c r="V6" s="359"/>
      <c r="Y6" s="389"/>
    </row>
    <row r="7" spans="2:30" s="77" customFormat="1" ht="17.100000000000001" customHeight="1">
      <c r="B7" s="178" t="s">
        <v>10</v>
      </c>
      <c r="C7" s="178"/>
      <c r="D7" s="179"/>
      <c r="E7" s="843">
        <f>Zusammenfassung!$C7</f>
        <v>0</v>
      </c>
      <c r="F7" s="854"/>
      <c r="G7" s="403" t="s">
        <v>11</v>
      </c>
      <c r="H7" s="179"/>
      <c r="I7" s="179"/>
      <c r="J7" s="843">
        <f>Zusammenfassung!$I7</f>
        <v>0</v>
      </c>
      <c r="K7" s="844"/>
      <c r="L7" s="844"/>
      <c r="M7" s="844"/>
      <c r="N7" s="844"/>
      <c r="O7" s="179" t="s">
        <v>12</v>
      </c>
      <c r="P7" s="179"/>
      <c r="Q7" s="180"/>
      <c r="R7" s="843">
        <f>Zusammenfassung!$M7</f>
        <v>0</v>
      </c>
      <c r="S7" s="844"/>
      <c r="T7" s="844"/>
      <c r="U7" s="845"/>
      <c r="V7" s="359"/>
      <c r="Y7" s="389"/>
    </row>
    <row r="8" spans="2:30" s="77" customFormat="1" ht="17.100000000000001" customHeight="1" thickBot="1">
      <c r="B8" s="181" t="s">
        <v>13</v>
      </c>
      <c r="C8" s="181"/>
      <c r="D8" s="182"/>
      <c r="E8" s="846">
        <f>Zusammenfassung!$C8</f>
        <v>0</v>
      </c>
      <c r="F8" s="855"/>
      <c r="G8" s="183" t="s">
        <v>14</v>
      </c>
      <c r="H8" s="182"/>
      <c r="I8" s="182"/>
      <c r="J8" s="851">
        <f>Zusammenfassung!$I8</f>
        <v>0</v>
      </c>
      <c r="K8" s="847"/>
      <c r="L8" s="847"/>
      <c r="M8" s="847"/>
      <c r="N8" s="847"/>
      <c r="O8" s="182" t="s">
        <v>15</v>
      </c>
      <c r="P8" s="182"/>
      <c r="Q8" s="184"/>
      <c r="R8" s="851">
        <f>Zusammenfassung!$M8</f>
        <v>0</v>
      </c>
      <c r="S8" s="847"/>
      <c r="T8" s="847"/>
      <c r="U8" s="848"/>
      <c r="V8" s="359"/>
      <c r="Y8" s="389"/>
    </row>
    <row r="9" spans="2:30" ht="12" customHeight="1" thickBot="1"/>
    <row r="10" spans="2:30" ht="15" customHeight="1" thickBot="1">
      <c r="B10" s="186"/>
      <c r="C10" s="119"/>
      <c r="D10" s="119"/>
      <c r="E10" s="119"/>
      <c r="F10" s="119"/>
      <c r="G10" s="119" t="s">
        <v>315</v>
      </c>
      <c r="H10" s="119"/>
      <c r="I10" s="119"/>
      <c r="J10" s="119"/>
      <c r="K10" s="119"/>
      <c r="L10" s="124"/>
      <c r="M10" s="187" t="s">
        <v>42</v>
      </c>
      <c r="N10" s="119"/>
      <c r="O10" s="124"/>
      <c r="P10" s="119"/>
      <c r="Q10" s="119"/>
      <c r="R10" s="119"/>
      <c r="S10" s="187" t="s">
        <v>39</v>
      </c>
      <c r="T10" s="119"/>
      <c r="U10" s="124"/>
      <c r="W10" s="392"/>
    </row>
    <row r="11" spans="2:30" s="139" customFormat="1" ht="145.5" customHeight="1" thickBot="1">
      <c r="B11" s="315" t="s">
        <v>438</v>
      </c>
      <c r="C11" s="188" t="s">
        <v>413</v>
      </c>
      <c r="D11" s="127" t="s">
        <v>337</v>
      </c>
      <c r="E11" s="127" t="s">
        <v>328</v>
      </c>
      <c r="F11" s="136" t="s">
        <v>432</v>
      </c>
      <c r="G11" s="316" t="s">
        <v>410</v>
      </c>
      <c r="H11" s="125" t="s">
        <v>290</v>
      </c>
      <c r="I11" s="127" t="s">
        <v>291</v>
      </c>
      <c r="J11" s="127" t="s">
        <v>292</v>
      </c>
      <c r="K11" s="127" t="s">
        <v>667</v>
      </c>
      <c r="L11" s="356" t="s">
        <v>287</v>
      </c>
      <c r="M11" s="188" t="s">
        <v>59</v>
      </c>
      <c r="N11" s="357" t="s">
        <v>40</v>
      </c>
      <c r="O11" s="189" t="s">
        <v>419</v>
      </c>
      <c r="P11" s="316" t="s">
        <v>58</v>
      </c>
      <c r="Q11" s="125" t="s">
        <v>41</v>
      </c>
      <c r="R11" s="125" t="s">
        <v>404</v>
      </c>
      <c r="S11" s="136" t="s">
        <v>420</v>
      </c>
      <c r="T11" s="125" t="s">
        <v>421</v>
      </c>
      <c r="U11" s="136" t="s">
        <v>2788</v>
      </c>
      <c r="V11" s="359"/>
      <c r="W11" s="316" t="s">
        <v>486</v>
      </c>
      <c r="X11" s="393" t="s">
        <v>487</v>
      </c>
    </row>
    <row r="12" spans="2:30" s="142" customFormat="1" ht="26.1" hidden="1" customHeight="1">
      <c r="B12" s="518"/>
      <c r="C12" s="436"/>
      <c r="D12" s="437"/>
      <c r="E12" s="437"/>
      <c r="F12" s="519"/>
      <c r="G12" s="471"/>
      <c r="H12" s="520"/>
      <c r="I12" s="521"/>
      <c r="J12" s="521"/>
      <c r="K12" s="521"/>
      <c r="L12" s="522"/>
      <c r="M12" s="455"/>
      <c r="N12" s="438"/>
      <c r="O12" s="523"/>
      <c r="P12" s="435"/>
      <c r="Q12" s="440"/>
      <c r="R12" s="454"/>
      <c r="S12" s="512">
        <f>R12*O12*Q12</f>
        <v>0</v>
      </c>
      <c r="T12" s="513">
        <f t="shared" ref="T12:T31" si="0">IF(C12="SBM", S12, 0)</f>
        <v>0</v>
      </c>
      <c r="U12" s="439"/>
      <c r="V12" s="359"/>
      <c r="W12" s="141">
        <f>$C12</f>
        <v>0</v>
      </c>
      <c r="X12" s="396" t="e">
        <f t="shared" ref="X12:X31" si="1">IF(ISERROR(VLOOKUP(E12,(SBM_2),2,0)),VLOOKUP(E12,(SEKOF_2),2,0),VLOOKUP(E12,(SBM_2),2,0))</f>
        <v>#N/A</v>
      </c>
      <c r="Y12" s="394"/>
      <c r="Z12" s="395"/>
      <c r="AA12" s="140"/>
      <c r="AC12" s="140"/>
      <c r="AD12" s="140"/>
    </row>
    <row r="13" spans="2:30" s="142" customFormat="1" ht="26.1" customHeight="1">
      <c r="B13" s="524">
        <v>1</v>
      </c>
      <c r="C13" s="490" t="s">
        <v>335</v>
      </c>
      <c r="D13" s="525" t="s">
        <v>392</v>
      </c>
      <c r="E13" s="525" t="s">
        <v>364</v>
      </c>
      <c r="F13" s="526" t="s">
        <v>2850</v>
      </c>
      <c r="G13" s="441"/>
      <c r="H13" s="527"/>
      <c r="I13" s="527"/>
      <c r="J13" s="528"/>
      <c r="K13" s="528"/>
      <c r="L13" s="529"/>
      <c r="M13" s="459"/>
      <c r="N13" s="445" t="s">
        <v>47</v>
      </c>
      <c r="O13" s="530">
        <v>500</v>
      </c>
      <c r="P13" s="503" t="s">
        <v>47</v>
      </c>
      <c r="Q13" s="448">
        <v>1</v>
      </c>
      <c r="R13" s="457">
        <v>30</v>
      </c>
      <c r="S13" s="514">
        <f t="shared" ref="S13:S31" si="2">R13*O13*Q13</f>
        <v>15000</v>
      </c>
      <c r="T13" s="515">
        <f t="shared" si="0"/>
        <v>0</v>
      </c>
      <c r="U13" s="756">
        <f>S13/Zusammenfassung!$C$14</f>
        <v>2.9182879377431907E-2</v>
      </c>
      <c r="V13" s="359"/>
      <c r="W13" s="381" t="str">
        <f t="shared" ref="W13:W31" si="3">$C13</f>
        <v>SEKOF</v>
      </c>
      <c r="X13" s="396" t="str">
        <f>IF(ISERROR(VLOOKUP(E13,(SBM_2),2,0)),VLOOKUP(E13,(SEKOF_2),2,0),VLOOKUP(E13,(SBM_2),2,0))</f>
        <v>SEKOF</v>
      </c>
      <c r="Y13" s="397"/>
    </row>
    <row r="14" spans="2:30" s="142" customFormat="1" ht="26.1" customHeight="1">
      <c r="B14" s="524">
        <v>2</v>
      </c>
      <c r="C14" s="490" t="s">
        <v>335</v>
      </c>
      <c r="D14" s="525" t="s">
        <v>392</v>
      </c>
      <c r="E14" s="525" t="s">
        <v>364</v>
      </c>
      <c r="F14" s="526" t="s">
        <v>2849</v>
      </c>
      <c r="G14" s="441"/>
      <c r="H14" s="527"/>
      <c r="I14" s="527"/>
      <c r="J14" s="528"/>
      <c r="K14" s="528"/>
      <c r="L14" s="529"/>
      <c r="M14" s="459"/>
      <c r="N14" s="445" t="s">
        <v>47</v>
      </c>
      <c r="O14" s="530">
        <v>300</v>
      </c>
      <c r="P14" s="503" t="s">
        <v>47</v>
      </c>
      <c r="Q14" s="448">
        <v>1</v>
      </c>
      <c r="R14" s="457">
        <v>30</v>
      </c>
      <c r="S14" s="514">
        <f t="shared" si="2"/>
        <v>9000</v>
      </c>
      <c r="T14" s="515">
        <f t="shared" ref="T14" si="4">IF(C14="SBM", S14, 0)</f>
        <v>0</v>
      </c>
      <c r="U14" s="756">
        <f>S14/Zusammenfassung!$C$14</f>
        <v>1.7509727626459144E-2</v>
      </c>
      <c r="V14" s="359"/>
      <c r="W14" s="381"/>
      <c r="X14" s="396"/>
      <c r="Y14" s="397"/>
    </row>
    <row r="15" spans="2:30" s="142" customFormat="1" ht="26.1" customHeight="1">
      <c r="B15" s="524">
        <v>3</v>
      </c>
      <c r="C15" s="490" t="s">
        <v>335</v>
      </c>
      <c r="D15" s="525" t="s">
        <v>392</v>
      </c>
      <c r="E15" s="525" t="s">
        <v>369</v>
      </c>
      <c r="F15" s="526" t="s">
        <v>2830</v>
      </c>
      <c r="G15" s="441"/>
      <c r="H15" s="527"/>
      <c r="I15" s="527"/>
      <c r="J15" s="528"/>
      <c r="K15" s="528"/>
      <c r="L15" s="529"/>
      <c r="M15" s="459"/>
      <c r="N15" s="445" t="s">
        <v>47</v>
      </c>
      <c r="O15" s="530">
        <v>3500</v>
      </c>
      <c r="P15" s="503" t="s">
        <v>47</v>
      </c>
      <c r="Q15" s="448">
        <v>1</v>
      </c>
      <c r="R15" s="457">
        <v>2</v>
      </c>
      <c r="S15" s="514">
        <f t="shared" si="2"/>
        <v>7000</v>
      </c>
      <c r="T15" s="515">
        <f t="shared" si="0"/>
        <v>0</v>
      </c>
      <c r="U15" s="756">
        <f>S15/Zusammenfassung!$C$14</f>
        <v>1.3618677042801557E-2</v>
      </c>
      <c r="V15" s="359"/>
      <c r="W15" s="381" t="str">
        <f t="shared" si="3"/>
        <v>SEKOF</v>
      </c>
      <c r="X15" s="396" t="str">
        <f t="shared" si="1"/>
        <v>SEKOF</v>
      </c>
      <c r="Y15" s="397"/>
    </row>
    <row r="16" spans="2:30" s="142" customFormat="1" ht="26.1" customHeight="1">
      <c r="B16" s="524">
        <v>4</v>
      </c>
      <c r="C16" s="490" t="s">
        <v>335</v>
      </c>
      <c r="D16" s="525" t="s">
        <v>392</v>
      </c>
      <c r="E16" s="525" t="s">
        <v>370</v>
      </c>
      <c r="F16" s="526" t="s">
        <v>2825</v>
      </c>
      <c r="G16" s="441"/>
      <c r="H16" s="527"/>
      <c r="I16" s="527"/>
      <c r="J16" s="528"/>
      <c r="K16" s="528"/>
      <c r="L16" s="529"/>
      <c r="M16" s="459"/>
      <c r="N16" s="445" t="s">
        <v>47</v>
      </c>
      <c r="O16" s="530">
        <v>12</v>
      </c>
      <c r="P16" s="503" t="s">
        <v>47</v>
      </c>
      <c r="Q16" s="448">
        <v>1</v>
      </c>
      <c r="R16" s="457">
        <v>5000</v>
      </c>
      <c r="S16" s="514">
        <f t="shared" si="2"/>
        <v>60000</v>
      </c>
      <c r="T16" s="515">
        <f>IF(C16="SBM", S16, 0)</f>
        <v>0</v>
      </c>
      <c r="U16" s="756">
        <f>S16/Zusammenfassung!$C$14</f>
        <v>0.11673151750972763</v>
      </c>
      <c r="V16" s="359"/>
      <c r="W16" s="381" t="str">
        <f t="shared" si="3"/>
        <v>SEKOF</v>
      </c>
      <c r="X16" s="396" t="str">
        <f t="shared" si="1"/>
        <v>SEKOF</v>
      </c>
      <c r="Y16" s="397"/>
    </row>
    <row r="17" spans="2:26" s="142" customFormat="1" ht="26.1" customHeight="1">
      <c r="B17" s="524"/>
      <c r="C17" s="490"/>
      <c r="D17" s="525"/>
      <c r="E17" s="525"/>
      <c r="F17" s="526"/>
      <c r="G17" s="441"/>
      <c r="H17" s="527"/>
      <c r="I17" s="527"/>
      <c r="J17" s="528"/>
      <c r="K17" s="528"/>
      <c r="L17" s="529"/>
      <c r="M17" s="459"/>
      <c r="N17" s="445"/>
      <c r="O17" s="530"/>
      <c r="P17" s="503"/>
      <c r="Q17" s="448"/>
      <c r="R17" s="457"/>
      <c r="S17" s="514">
        <f t="shared" si="2"/>
        <v>0</v>
      </c>
      <c r="T17" s="515">
        <f t="shared" si="0"/>
        <v>0</v>
      </c>
      <c r="U17" s="542"/>
      <c r="V17" s="359"/>
      <c r="W17" s="381">
        <f t="shared" si="3"/>
        <v>0</v>
      </c>
      <c r="X17" s="396" t="e">
        <f t="shared" si="1"/>
        <v>#N/A</v>
      </c>
      <c r="Y17" s="397"/>
    </row>
    <row r="18" spans="2:26" s="142" customFormat="1" ht="26.1" customHeight="1">
      <c r="B18" s="524"/>
      <c r="C18" s="490"/>
      <c r="D18" s="525"/>
      <c r="E18" s="525"/>
      <c r="F18" s="526"/>
      <c r="G18" s="441"/>
      <c r="H18" s="527"/>
      <c r="I18" s="528"/>
      <c r="J18" s="528"/>
      <c r="K18" s="528"/>
      <c r="L18" s="529"/>
      <c r="M18" s="459"/>
      <c r="N18" s="445"/>
      <c r="O18" s="531"/>
      <c r="P18" s="503"/>
      <c r="Q18" s="448"/>
      <c r="R18" s="457"/>
      <c r="S18" s="514">
        <f t="shared" si="2"/>
        <v>0</v>
      </c>
      <c r="T18" s="515">
        <f t="shared" si="0"/>
        <v>0</v>
      </c>
      <c r="U18" s="542"/>
      <c r="V18" s="359"/>
      <c r="W18" s="381">
        <f t="shared" si="3"/>
        <v>0</v>
      </c>
      <c r="X18" s="396" t="e">
        <f t="shared" si="1"/>
        <v>#N/A</v>
      </c>
      <c r="Y18" s="397"/>
    </row>
    <row r="19" spans="2:26" s="142" customFormat="1" ht="26.1" customHeight="1">
      <c r="B19" s="524"/>
      <c r="C19" s="490"/>
      <c r="D19" s="525"/>
      <c r="E19" s="525"/>
      <c r="F19" s="526"/>
      <c r="G19" s="441"/>
      <c r="H19" s="527"/>
      <c r="I19" s="528"/>
      <c r="J19" s="528"/>
      <c r="K19" s="528"/>
      <c r="L19" s="529"/>
      <c r="M19" s="459"/>
      <c r="N19" s="445"/>
      <c r="O19" s="531"/>
      <c r="P19" s="503"/>
      <c r="Q19" s="448"/>
      <c r="R19" s="457"/>
      <c r="S19" s="514">
        <f t="shared" si="2"/>
        <v>0</v>
      </c>
      <c r="T19" s="515">
        <f t="shared" si="0"/>
        <v>0</v>
      </c>
      <c r="U19" s="542"/>
      <c r="V19" s="359"/>
      <c r="W19" s="381">
        <f t="shared" si="3"/>
        <v>0</v>
      </c>
      <c r="X19" s="396" t="e">
        <f t="shared" si="1"/>
        <v>#N/A</v>
      </c>
      <c r="Y19" s="397"/>
    </row>
    <row r="20" spans="2:26" s="142" customFormat="1" ht="26.1" customHeight="1">
      <c r="B20" s="524"/>
      <c r="C20" s="490"/>
      <c r="D20" s="525"/>
      <c r="E20" s="525"/>
      <c r="F20" s="526"/>
      <c r="G20" s="441"/>
      <c r="H20" s="527"/>
      <c r="I20" s="528"/>
      <c r="J20" s="528"/>
      <c r="K20" s="528"/>
      <c r="L20" s="529"/>
      <c r="M20" s="459"/>
      <c r="N20" s="445"/>
      <c r="O20" s="531"/>
      <c r="P20" s="503"/>
      <c r="Q20" s="448"/>
      <c r="R20" s="457"/>
      <c r="S20" s="514">
        <f t="shared" si="2"/>
        <v>0</v>
      </c>
      <c r="T20" s="515">
        <f t="shared" si="0"/>
        <v>0</v>
      </c>
      <c r="U20" s="542"/>
      <c r="V20" s="359"/>
      <c r="W20" s="381">
        <f t="shared" si="3"/>
        <v>0</v>
      </c>
      <c r="X20" s="396" t="e">
        <f t="shared" si="1"/>
        <v>#N/A</v>
      </c>
      <c r="Y20" s="397"/>
    </row>
    <row r="21" spans="2:26" s="142" customFormat="1" ht="26.1" customHeight="1">
      <c r="B21" s="524"/>
      <c r="C21" s="490"/>
      <c r="D21" s="525"/>
      <c r="E21" s="525"/>
      <c r="F21" s="526"/>
      <c r="G21" s="441"/>
      <c r="H21" s="527"/>
      <c r="I21" s="528"/>
      <c r="J21" s="528"/>
      <c r="K21" s="528"/>
      <c r="L21" s="529"/>
      <c r="M21" s="459"/>
      <c r="N21" s="445"/>
      <c r="O21" s="531"/>
      <c r="P21" s="503"/>
      <c r="Q21" s="448"/>
      <c r="R21" s="457"/>
      <c r="S21" s="514">
        <f t="shared" si="2"/>
        <v>0</v>
      </c>
      <c r="T21" s="515">
        <f t="shared" si="0"/>
        <v>0</v>
      </c>
      <c r="U21" s="542"/>
      <c r="V21" s="359"/>
      <c r="W21" s="381">
        <f t="shared" si="3"/>
        <v>0</v>
      </c>
      <c r="X21" s="396" t="e">
        <f t="shared" si="1"/>
        <v>#N/A</v>
      </c>
      <c r="Y21" s="397"/>
    </row>
    <row r="22" spans="2:26" s="142" customFormat="1" ht="26.1" customHeight="1">
      <c r="B22" s="524"/>
      <c r="C22" s="490"/>
      <c r="D22" s="525"/>
      <c r="E22" s="525"/>
      <c r="F22" s="526"/>
      <c r="G22" s="441"/>
      <c r="H22" s="527"/>
      <c r="I22" s="528"/>
      <c r="J22" s="528"/>
      <c r="K22" s="528"/>
      <c r="L22" s="529"/>
      <c r="M22" s="459"/>
      <c r="N22" s="445"/>
      <c r="O22" s="531"/>
      <c r="P22" s="503"/>
      <c r="Q22" s="448"/>
      <c r="R22" s="457"/>
      <c r="S22" s="514">
        <f t="shared" si="2"/>
        <v>0</v>
      </c>
      <c r="T22" s="515">
        <f t="shared" si="0"/>
        <v>0</v>
      </c>
      <c r="U22" s="542"/>
      <c r="V22" s="359"/>
      <c r="W22" s="381">
        <f t="shared" si="3"/>
        <v>0</v>
      </c>
      <c r="X22" s="396" t="e">
        <f t="shared" si="1"/>
        <v>#N/A</v>
      </c>
      <c r="Y22" s="397"/>
    </row>
    <row r="23" spans="2:26" s="142" customFormat="1" ht="26.1" customHeight="1">
      <c r="B23" s="524"/>
      <c r="C23" s="490"/>
      <c r="D23" s="525"/>
      <c r="E23" s="525"/>
      <c r="F23" s="526"/>
      <c r="G23" s="441"/>
      <c r="H23" s="527"/>
      <c r="I23" s="528"/>
      <c r="J23" s="528"/>
      <c r="K23" s="528"/>
      <c r="L23" s="529"/>
      <c r="M23" s="459"/>
      <c r="N23" s="445"/>
      <c r="O23" s="531"/>
      <c r="P23" s="503"/>
      <c r="Q23" s="448"/>
      <c r="R23" s="457"/>
      <c r="S23" s="514">
        <f>R23*O23*Q23</f>
        <v>0</v>
      </c>
      <c r="T23" s="515">
        <f>IF(C23="SBM", S23, 0)</f>
        <v>0</v>
      </c>
      <c r="U23" s="542"/>
      <c r="V23" s="359"/>
      <c r="W23" s="381">
        <f t="shared" si="3"/>
        <v>0</v>
      </c>
      <c r="X23" s="396" t="e">
        <f t="shared" si="1"/>
        <v>#N/A</v>
      </c>
      <c r="Y23" s="397"/>
    </row>
    <row r="24" spans="2:26" s="142" customFormat="1" ht="25.5" customHeight="1">
      <c r="B24" s="524"/>
      <c r="C24" s="490"/>
      <c r="D24" s="525"/>
      <c r="E24" s="525"/>
      <c r="F24" s="526"/>
      <c r="G24" s="441"/>
      <c r="H24" s="527"/>
      <c r="I24" s="528"/>
      <c r="J24" s="528"/>
      <c r="K24" s="528"/>
      <c r="L24" s="529"/>
      <c r="M24" s="459"/>
      <c r="N24" s="445"/>
      <c r="O24" s="531"/>
      <c r="P24" s="503"/>
      <c r="Q24" s="448"/>
      <c r="R24" s="457"/>
      <c r="S24" s="514">
        <f>R24*O24*Q24</f>
        <v>0</v>
      </c>
      <c r="T24" s="515">
        <f>IF(C24="SBM", S24, 0)</f>
        <v>0</v>
      </c>
      <c r="U24" s="542"/>
      <c r="V24" s="359"/>
      <c r="W24" s="381">
        <f t="shared" si="3"/>
        <v>0</v>
      </c>
      <c r="X24" s="396" t="e">
        <f t="shared" si="1"/>
        <v>#N/A</v>
      </c>
      <c r="Y24" s="397"/>
    </row>
    <row r="25" spans="2:26" s="142" customFormat="1" ht="26.1" customHeight="1">
      <c r="B25" s="524"/>
      <c r="C25" s="490"/>
      <c r="D25" s="525"/>
      <c r="E25" s="525"/>
      <c r="F25" s="526"/>
      <c r="G25" s="441"/>
      <c r="H25" s="527"/>
      <c r="I25" s="528"/>
      <c r="J25" s="528"/>
      <c r="K25" s="528"/>
      <c r="L25" s="529"/>
      <c r="M25" s="459"/>
      <c r="N25" s="445"/>
      <c r="O25" s="531"/>
      <c r="P25" s="503"/>
      <c r="Q25" s="448"/>
      <c r="R25" s="457"/>
      <c r="S25" s="514">
        <f>R25*O25*Q25</f>
        <v>0</v>
      </c>
      <c r="T25" s="515">
        <f>IF(C25="SBM", S25, 0)</f>
        <v>0</v>
      </c>
      <c r="U25" s="542"/>
      <c r="V25" s="359"/>
      <c r="W25" s="381">
        <f t="shared" si="3"/>
        <v>0</v>
      </c>
      <c r="X25" s="396" t="e">
        <f t="shared" si="1"/>
        <v>#N/A</v>
      </c>
      <c r="Y25" s="397"/>
    </row>
    <row r="26" spans="2:26" s="142" customFormat="1" ht="26.1" customHeight="1">
      <c r="B26" s="524"/>
      <c r="C26" s="490"/>
      <c r="D26" s="525"/>
      <c r="E26" s="525"/>
      <c r="F26" s="526"/>
      <c r="G26" s="441"/>
      <c r="H26" s="527"/>
      <c r="I26" s="528"/>
      <c r="J26" s="528"/>
      <c r="K26" s="528"/>
      <c r="L26" s="529"/>
      <c r="M26" s="459"/>
      <c r="N26" s="445"/>
      <c r="O26" s="531"/>
      <c r="P26" s="503"/>
      <c r="Q26" s="448"/>
      <c r="R26" s="457"/>
      <c r="S26" s="514">
        <f>R26*O26*Q26</f>
        <v>0</v>
      </c>
      <c r="T26" s="515">
        <f>IF(C26="SBM", S26, 0)</f>
        <v>0</v>
      </c>
      <c r="U26" s="542"/>
      <c r="V26" s="359"/>
      <c r="W26" s="381">
        <f t="shared" si="3"/>
        <v>0</v>
      </c>
      <c r="X26" s="396" t="e">
        <f t="shared" si="1"/>
        <v>#N/A</v>
      </c>
      <c r="Y26" s="397"/>
    </row>
    <row r="27" spans="2:26" s="142" customFormat="1" ht="26.1" customHeight="1">
      <c r="B27" s="524"/>
      <c r="C27" s="490"/>
      <c r="D27" s="525"/>
      <c r="E27" s="525"/>
      <c r="F27" s="526"/>
      <c r="G27" s="441"/>
      <c r="H27" s="527"/>
      <c r="I27" s="528"/>
      <c r="J27" s="528"/>
      <c r="K27" s="528"/>
      <c r="L27" s="529"/>
      <c r="M27" s="459"/>
      <c r="N27" s="445"/>
      <c r="O27" s="531"/>
      <c r="P27" s="503"/>
      <c r="Q27" s="448"/>
      <c r="R27" s="457"/>
      <c r="S27" s="514">
        <f t="shared" si="2"/>
        <v>0</v>
      </c>
      <c r="T27" s="515">
        <f t="shared" si="0"/>
        <v>0</v>
      </c>
      <c r="U27" s="542"/>
      <c r="V27" s="359"/>
      <c r="W27" s="381">
        <f t="shared" si="3"/>
        <v>0</v>
      </c>
      <c r="X27" s="396" t="e">
        <f t="shared" si="1"/>
        <v>#N/A</v>
      </c>
      <c r="Y27" s="397"/>
    </row>
    <row r="28" spans="2:26" s="142" customFormat="1" ht="25.5" customHeight="1">
      <c r="B28" s="524"/>
      <c r="C28" s="490"/>
      <c r="D28" s="525"/>
      <c r="E28" s="525"/>
      <c r="F28" s="526"/>
      <c r="G28" s="441"/>
      <c r="H28" s="527"/>
      <c r="I28" s="528"/>
      <c r="J28" s="528"/>
      <c r="K28" s="528"/>
      <c r="L28" s="529"/>
      <c r="M28" s="459"/>
      <c r="N28" s="445"/>
      <c r="O28" s="531"/>
      <c r="P28" s="503"/>
      <c r="Q28" s="448"/>
      <c r="R28" s="457"/>
      <c r="S28" s="514">
        <f t="shared" si="2"/>
        <v>0</v>
      </c>
      <c r="T28" s="515">
        <f t="shared" si="0"/>
        <v>0</v>
      </c>
      <c r="U28" s="542"/>
      <c r="V28" s="359"/>
      <c r="W28" s="381">
        <f t="shared" si="3"/>
        <v>0</v>
      </c>
      <c r="X28" s="396" t="e">
        <f t="shared" si="1"/>
        <v>#N/A</v>
      </c>
      <c r="Y28" s="397"/>
    </row>
    <row r="29" spans="2:26" s="142" customFormat="1" ht="26.1" customHeight="1">
      <c r="B29" s="524"/>
      <c r="C29" s="490"/>
      <c r="D29" s="525"/>
      <c r="E29" s="525"/>
      <c r="F29" s="526"/>
      <c r="G29" s="441"/>
      <c r="H29" s="527"/>
      <c r="I29" s="528"/>
      <c r="J29" s="528"/>
      <c r="K29" s="528"/>
      <c r="L29" s="529"/>
      <c r="M29" s="459"/>
      <c r="N29" s="445"/>
      <c r="O29" s="531"/>
      <c r="P29" s="503"/>
      <c r="Q29" s="448"/>
      <c r="R29" s="457"/>
      <c r="S29" s="514">
        <f t="shared" si="2"/>
        <v>0</v>
      </c>
      <c r="T29" s="515">
        <f t="shared" si="0"/>
        <v>0</v>
      </c>
      <c r="U29" s="542"/>
      <c r="V29" s="359"/>
      <c r="W29" s="381">
        <f t="shared" si="3"/>
        <v>0</v>
      </c>
      <c r="X29" s="396" t="e">
        <f t="shared" si="1"/>
        <v>#N/A</v>
      </c>
      <c r="Y29" s="397"/>
    </row>
    <row r="30" spans="2:26" s="142" customFormat="1" ht="26.1" customHeight="1">
      <c r="B30" s="524"/>
      <c r="C30" s="490"/>
      <c r="D30" s="525"/>
      <c r="E30" s="525"/>
      <c r="F30" s="526"/>
      <c r="G30" s="441"/>
      <c r="H30" s="527"/>
      <c r="I30" s="528"/>
      <c r="J30" s="528"/>
      <c r="K30" s="528"/>
      <c r="L30" s="529"/>
      <c r="M30" s="459"/>
      <c r="N30" s="445"/>
      <c r="O30" s="531"/>
      <c r="P30" s="503"/>
      <c r="Q30" s="448"/>
      <c r="R30" s="457"/>
      <c r="S30" s="514">
        <f t="shared" si="2"/>
        <v>0</v>
      </c>
      <c r="T30" s="515">
        <f t="shared" si="0"/>
        <v>0</v>
      </c>
      <c r="U30" s="542"/>
      <c r="V30" s="359"/>
      <c r="W30" s="381">
        <f t="shared" si="3"/>
        <v>0</v>
      </c>
      <c r="X30" s="396" t="e">
        <f t="shared" si="1"/>
        <v>#N/A</v>
      </c>
      <c r="Y30" s="397"/>
    </row>
    <row r="31" spans="2:26" s="142" customFormat="1" ht="26.1" customHeight="1" thickBot="1">
      <c r="B31" s="532"/>
      <c r="C31" s="498"/>
      <c r="D31" s="533"/>
      <c r="E31" s="533"/>
      <c r="F31" s="534"/>
      <c r="G31" s="497"/>
      <c r="H31" s="535"/>
      <c r="I31" s="536"/>
      <c r="J31" s="536"/>
      <c r="K31" s="536"/>
      <c r="L31" s="537"/>
      <c r="M31" s="538"/>
      <c r="N31" s="539"/>
      <c r="O31" s="540"/>
      <c r="P31" s="505"/>
      <c r="Q31" s="506"/>
      <c r="R31" s="541"/>
      <c r="S31" s="516">
        <f t="shared" si="2"/>
        <v>0</v>
      </c>
      <c r="T31" s="517">
        <f t="shared" si="0"/>
        <v>0</v>
      </c>
      <c r="U31" s="543"/>
      <c r="V31" s="359"/>
      <c r="W31" s="382">
        <f t="shared" si="3"/>
        <v>0</v>
      </c>
      <c r="X31" s="396" t="e">
        <f t="shared" si="1"/>
        <v>#N/A</v>
      </c>
      <c r="Y31" s="394"/>
      <c r="Z31" s="140"/>
    </row>
    <row r="32" spans="2:26" s="143" customFormat="1" ht="12" customHeight="1" thickBot="1">
      <c r="B32" s="144"/>
      <c r="D32" s="147"/>
      <c r="E32" s="147"/>
      <c r="F32" s="146"/>
      <c r="G32" s="147"/>
      <c r="H32" s="147"/>
      <c r="I32" s="147"/>
      <c r="J32" s="147"/>
      <c r="K32" s="147"/>
      <c r="L32" s="147"/>
      <c r="M32" s="146"/>
      <c r="N32" s="147"/>
      <c r="O32" s="147"/>
      <c r="P32" s="147"/>
      <c r="Q32" s="147"/>
      <c r="R32" s="149"/>
      <c r="S32" s="148"/>
      <c r="T32" s="146"/>
      <c r="U32" s="149"/>
      <c r="V32" s="359"/>
      <c r="W32" s="147"/>
      <c r="Y32" s="165"/>
    </row>
    <row r="33" spans="2:21" ht="24.75" customHeight="1">
      <c r="B33" s="150" t="s">
        <v>63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90"/>
      <c r="S33" s="312"/>
      <c r="T33" s="313" t="s">
        <v>334</v>
      </c>
      <c r="U33" s="311" t="s">
        <v>2592</v>
      </c>
    </row>
    <row r="34" spans="2:21" ht="17.100000000000001" customHeight="1">
      <c r="B34" s="157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2"/>
      <c r="S34" s="162" t="str">
        <f>Zusammenfassung!$C$26</f>
        <v>EUR</v>
      </c>
      <c r="T34" s="510">
        <f ca="1">SUMIF(INDIRECT("$P12:$P"&amp;EndZTools),$S34,INDIRECT("T12:T"&amp;EndZTools))</f>
        <v>0</v>
      </c>
      <c r="U34" s="511">
        <f ca="1">SUMIF(INDIRECT("$P12:$P"&amp;EndZTools),$S34,INDIRECT("U12:U"&amp;EndZTools))</f>
        <v>0.17704280155642024</v>
      </c>
    </row>
    <row r="35" spans="2:21" ht="17.100000000000001" customHeight="1">
      <c r="B35" s="157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67">
        <f>Zusammenfassung!$C$27</f>
        <v>0</v>
      </c>
      <c r="T35" s="669">
        <f ca="1">SUMIF(INDIRECT("$P12:$P"&amp;EndZTools),$S35,INDIRECT("T12:T"&amp;EndZTools))</f>
        <v>0</v>
      </c>
      <c r="U35" s="670">
        <f ca="1">SUMIF(INDIRECT("$P12:$P"&amp;EndZTools),$S35,INDIRECT("U12:U"&amp;EndZTools))</f>
        <v>0</v>
      </c>
    </row>
    <row r="36" spans="2:21" ht="17.100000000000001" customHeight="1" thickBot="1">
      <c r="B36" s="168" t="s">
        <v>431</v>
      </c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73">
        <f>Zusammenfassung!$C$28</f>
        <v>0</v>
      </c>
      <c r="T36" s="671">
        <f ca="1">SUMIF(INDIRECT("$P12:$P"&amp;EndZTools),$S36,INDIRECT("T12:T"&amp;EndZTools))</f>
        <v>0</v>
      </c>
      <c r="U36" s="672">
        <f ca="1">SUMIF(INDIRECT("$P12:$P"&amp;EndZTools),$S36,INDIRECT("U12:U"&amp;EndZTools))</f>
        <v>0</v>
      </c>
    </row>
    <row r="37" spans="2:21" ht="7.5" customHeight="1"/>
  </sheetData>
  <sheetProtection insertRows="0" deleteRows="0"/>
  <mergeCells count="13"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  <mergeCell ref="J7:N7"/>
    <mergeCell ref="J8:N8"/>
  </mergeCells>
  <conditionalFormatting sqref="T35:U35">
    <cfRule type="expression" dxfId="31" priority="15" stopIfTrue="1">
      <formula>$S$35=0</formula>
    </cfRule>
  </conditionalFormatting>
  <conditionalFormatting sqref="T36:U36">
    <cfRule type="expression" dxfId="30" priority="14" stopIfTrue="1">
      <formula>$S$36=0</formula>
    </cfRule>
  </conditionalFormatting>
  <conditionalFormatting sqref="U12:U31">
    <cfRule type="expression" dxfId="29" priority="13" stopIfTrue="1">
      <formula>$C12="SBM"</formula>
    </cfRule>
  </conditionalFormatting>
  <conditionalFormatting sqref="T12:T31">
    <cfRule type="expression" dxfId="28" priority="12" stopIfTrue="1">
      <formula>OR($C12="SEKOF", $C12="Folgewerkzeug", $C12="Werkzeuginstandhaltung")</formula>
    </cfRule>
  </conditionalFormatting>
  <conditionalFormatting sqref="E12:E31">
    <cfRule type="expression" dxfId="27" priority="2" stopIfTrue="1">
      <formula>AND(OR($C12="SEKOF",$C12="Folgewerkzeug",$C12="SBM"),$E12="allgemein")=TRUE</formula>
    </cfRule>
    <cfRule type="expression" dxfId="26" priority="3" stopIfTrue="1">
      <formula>OR(AND($W12="Werkzeuginstandhaltung",OR(X12="SBM",X12="SEKOF")),AND(W12="Folgewerkzeug",X12="SEKOF"),AND(W12="SEKOF",X12="SBM"),AND(W12="SBM",X12="SEKOF"))=TRUE</formula>
    </cfRule>
    <cfRule type="expression" dxfId="25" priority="5" stopIfTrue="1">
      <formula>OR(AND($C12="",$E12&lt;&gt;""),AND($C12&lt;&gt;"",$E12=""))</formula>
    </cfRule>
  </conditionalFormatting>
  <dataValidations count="8">
    <dataValidation type="list" allowBlank="1" showInputMessage="1" showErrorMessage="1" sqref="IK32:IV32 HS12:HT31">
      <formula1>BAUTEILKENNUNG</formula1>
    </dataValidation>
    <dataValidation type="list" allowBlank="1" showInputMessage="1" showErrorMessage="1" sqref="N31">
      <formula1>listZulässigeAngebotswährungen</formula1>
    </dataValidation>
    <dataValidation type="list" allowBlank="1" showInputMessage="1" showErrorMessage="1" sqref="E12:E31">
      <formula1>INDIRECT($C12)</formula1>
    </dataValidation>
    <dataValidation type="list" allowBlank="1" showInputMessage="1" showErrorMessage="1" sqref="P12:P31">
      <formula1>listAngebotsWährungen</formula1>
    </dataValidation>
    <dataValidation type="list" allowBlank="1" showInputMessage="1" showErrorMessage="1" sqref="D12:D31">
      <formula1>listVorhanden</formula1>
    </dataValidation>
    <dataValidation type="list" allowBlank="1" showInputMessage="1" showErrorMessage="1" sqref="C12:C31">
      <formula1>listVerrechnungsformen</formula1>
    </dataValidation>
    <dataValidation allowBlank="1" showInputMessage="1" showErrorMessage="1" errorTitle="ungültige Verrechnungsform" error="TEST_x000a_" sqref="V13:V14 U13:U31"/>
    <dataValidation type="list" allowBlank="1" showInputMessage="1" showErrorMessage="1" sqref="N12:N30">
      <formula1>listZulässigeBeschaffungswährungen</formula1>
    </dataValidation>
  </dataValidations>
  <hyperlinks>
    <hyperlink ref="T2" r:id="rId1"/>
  </hyperlinks>
  <pageMargins left="0.39370078740157483" right="0.39370078740157483" top="0.39370078740157483" bottom="0.39370078740157483" header="0.31496062992125984" footer="0.31496062992125984"/>
  <pageSetup paperSize="9" scale="6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tab06SBM">
    <tabColor theme="6" tint="-0.499984740745262"/>
    <pageSetUpPr fitToPage="1"/>
  </sheetPr>
  <dimension ref="A1:X33"/>
  <sheetViews>
    <sheetView showZeros="0" zoomScale="80" zoomScaleNormal="80" zoomScaleSheetLayoutView="80" workbookViewId="0">
      <selection activeCell="D13" sqref="D13"/>
    </sheetView>
  </sheetViews>
  <sheetFormatPr baseColWidth="10" defaultRowHeight="15"/>
  <cols>
    <col min="1" max="1" width="2.7109375" style="142" customWidth="1"/>
    <col min="2" max="3" width="5.7109375" style="142" customWidth="1"/>
    <col min="4" max="4" width="32.140625" style="142" customWidth="1"/>
    <col min="5" max="5" width="28.7109375" style="661" customWidth="1"/>
    <col min="6" max="6" width="6.7109375" style="142" customWidth="1"/>
    <col min="7" max="7" width="12.7109375" style="142" customWidth="1"/>
    <col min="8" max="8" width="6.7109375" style="142" customWidth="1"/>
    <col min="9" max="9" width="12.7109375" style="142" customWidth="1"/>
    <col min="10" max="13" width="10.7109375" style="142" customWidth="1"/>
    <col min="14" max="14" width="8.7109375" style="142" customWidth="1"/>
    <col min="15" max="18" width="10.7109375" style="142" customWidth="1"/>
    <col min="19" max="19" width="7.85546875" style="142" bestFit="1" customWidth="1"/>
    <col min="20" max="20" width="5.7109375" style="142" customWidth="1"/>
    <col min="21" max="21" width="2.7109375" style="142" customWidth="1"/>
    <col min="22" max="23" width="12.7109375" style="142" customWidth="1"/>
    <col min="24" max="24" width="16.28515625" style="142" customWidth="1"/>
    <col min="25" max="25" width="2.7109375" style="142" customWidth="1"/>
    <col min="26" max="16384" width="11.42578125" style="142"/>
  </cols>
  <sheetData>
    <row r="1" spans="1:22" s="340" customFormat="1" ht="15.95" customHeight="1" thickBot="1"/>
    <row r="2" spans="1:22" s="77" customFormat="1" ht="26.25" customHeight="1">
      <c r="B2" s="69" t="s">
        <v>1</v>
      </c>
      <c r="C2" s="70"/>
      <c r="D2" s="70"/>
      <c r="E2" s="70"/>
      <c r="F2" s="69" t="s">
        <v>668</v>
      </c>
      <c r="G2" s="70"/>
      <c r="H2" s="70"/>
      <c r="I2" s="70"/>
      <c r="J2" s="70"/>
      <c r="K2" s="70"/>
      <c r="L2" s="70"/>
      <c r="M2" s="71"/>
      <c r="N2" s="71" t="s">
        <v>48</v>
      </c>
      <c r="O2" s="71"/>
      <c r="P2" s="70"/>
      <c r="Q2" s="78"/>
      <c r="R2" s="174" t="s">
        <v>49</v>
      </c>
      <c r="S2" s="70"/>
      <c r="T2" s="85"/>
    </row>
    <row r="3" spans="1:22" s="77" customFormat="1" ht="18">
      <c r="B3" s="86" t="s">
        <v>520</v>
      </c>
      <c r="C3" s="88"/>
      <c r="D3" s="88"/>
      <c r="E3" s="616"/>
      <c r="F3" s="89" t="s">
        <v>2650</v>
      </c>
      <c r="G3" s="90"/>
      <c r="H3" s="90"/>
      <c r="I3" s="90"/>
      <c r="J3" s="90"/>
      <c r="K3" s="90"/>
      <c r="L3" s="90"/>
      <c r="M3" s="84"/>
      <c r="N3" s="91" t="s">
        <v>2773</v>
      </c>
      <c r="O3" s="84"/>
      <c r="P3" s="90"/>
      <c r="Q3" s="90"/>
      <c r="R3" s="90"/>
      <c r="S3" s="90"/>
      <c r="T3" s="92"/>
    </row>
    <row r="4" spans="1:22" s="77" customFormat="1" thickBot="1">
      <c r="B4" s="602" t="str">
        <f>Zusammenfassung!B4</f>
        <v>QAF Version 8.1.04.01 © BMW AG</v>
      </c>
      <c r="C4" s="93"/>
      <c r="D4" s="93"/>
      <c r="E4" s="617"/>
      <c r="F4" s="94"/>
      <c r="G4" s="95"/>
      <c r="H4" s="95"/>
      <c r="I4" s="95"/>
      <c r="J4" s="95"/>
      <c r="K4" s="95"/>
      <c r="L4" s="95"/>
      <c r="M4" s="95"/>
      <c r="N4" s="175"/>
      <c r="O4" s="95"/>
      <c r="P4" s="95"/>
      <c r="Q4" s="95"/>
      <c r="R4" s="95"/>
      <c r="S4" s="95"/>
      <c r="T4" s="96"/>
    </row>
    <row r="5" spans="1:22" s="77" customFormat="1" ht="17.100000000000001" customHeight="1">
      <c r="A5" s="618"/>
      <c r="B5" s="880" t="s">
        <v>56</v>
      </c>
      <c r="C5" s="881"/>
      <c r="D5" s="881"/>
      <c r="E5" s="601">
        <f>Zusammenfassung!$C5</f>
        <v>0</v>
      </c>
      <c r="F5" s="619" t="s">
        <v>285</v>
      </c>
      <c r="G5" s="620"/>
      <c r="H5" s="620"/>
      <c r="I5" s="882">
        <f>Zusammenfassung!$I5</f>
        <v>0</v>
      </c>
      <c r="J5" s="883"/>
      <c r="K5" s="883"/>
      <c r="L5" s="621" t="s">
        <v>6</v>
      </c>
      <c r="M5" s="620"/>
      <c r="N5" s="620"/>
      <c r="O5" s="849" t="str">
        <f>Zusammenfassung!$M5</f>
        <v>FOND KLIMABEDIENTEIL</v>
      </c>
      <c r="P5" s="849"/>
      <c r="Q5" s="849"/>
      <c r="R5" s="849"/>
      <c r="S5" s="849"/>
      <c r="T5" s="853"/>
    </row>
    <row r="6" spans="1:22" s="77" customFormat="1" ht="17.100000000000001" customHeight="1">
      <c r="A6" s="618"/>
      <c r="B6" s="858" t="s">
        <v>7</v>
      </c>
      <c r="C6" s="859"/>
      <c r="D6" s="859"/>
      <c r="E6" s="603">
        <f>HYPERLINK(CONCATENATE("mailto:",Zusammenfassung!C6),Zusammenfassung!C6)</f>
        <v>0</v>
      </c>
      <c r="F6" s="403" t="s">
        <v>8</v>
      </c>
      <c r="G6" s="180"/>
      <c r="H6" s="180"/>
      <c r="I6" s="843">
        <f>Zusammenfassung!$I6</f>
        <v>0</v>
      </c>
      <c r="J6" s="843"/>
      <c r="K6" s="843"/>
      <c r="L6" s="179" t="s">
        <v>9</v>
      </c>
      <c r="M6" s="180"/>
      <c r="N6" s="180"/>
      <c r="O6" s="884">
        <f>Zusammenfassung!$M6</f>
        <v>0</v>
      </c>
      <c r="P6" s="884"/>
      <c r="Q6" s="884"/>
      <c r="R6" s="884"/>
      <c r="S6" s="884"/>
      <c r="T6" s="885"/>
    </row>
    <row r="7" spans="1:22" s="77" customFormat="1" ht="17.100000000000001" customHeight="1">
      <c r="A7" s="618"/>
      <c r="B7" s="858" t="s">
        <v>10</v>
      </c>
      <c r="C7" s="859"/>
      <c r="D7" s="859"/>
      <c r="E7" s="622">
        <f>Zusammenfassung!$C7</f>
        <v>0</v>
      </c>
      <c r="F7" s="403" t="s">
        <v>11</v>
      </c>
      <c r="G7" s="180"/>
      <c r="H7" s="180"/>
      <c r="I7" s="843">
        <f>Zusammenfassung!$I7</f>
        <v>0</v>
      </c>
      <c r="J7" s="843"/>
      <c r="K7" s="843"/>
      <c r="L7" s="179" t="s">
        <v>2816</v>
      </c>
      <c r="M7" s="180"/>
      <c r="N7" s="180"/>
      <c r="O7" s="878"/>
      <c r="P7" s="878"/>
      <c r="Q7" s="878"/>
      <c r="R7" s="878"/>
      <c r="S7" s="878"/>
      <c r="T7" s="879"/>
      <c r="V7" s="77" t="s">
        <v>2547</v>
      </c>
    </row>
    <row r="8" spans="1:22" s="77" customFormat="1" ht="16.5" customHeight="1" thickBot="1">
      <c r="A8" s="618"/>
      <c r="B8" s="860" t="s">
        <v>13</v>
      </c>
      <c r="C8" s="861"/>
      <c r="D8" s="861"/>
      <c r="E8" s="623">
        <f>Zusammenfassung!$C8</f>
        <v>0</v>
      </c>
      <c r="F8" s="183" t="s">
        <v>14</v>
      </c>
      <c r="G8" s="184"/>
      <c r="H8" s="184"/>
      <c r="I8" s="851">
        <f>Zusammenfassung!$I8</f>
        <v>0</v>
      </c>
      <c r="J8" s="851"/>
      <c r="K8" s="851"/>
      <c r="L8" s="182" t="s">
        <v>669</v>
      </c>
      <c r="M8" s="184"/>
      <c r="N8" s="184"/>
      <c r="O8" s="834"/>
      <c r="P8" s="832"/>
      <c r="Q8" s="832"/>
      <c r="R8" s="832"/>
      <c r="S8" s="832"/>
      <c r="T8" s="833"/>
    </row>
    <row r="9" spans="1:22" s="111" customFormat="1" ht="12" customHeight="1" thickBot="1">
      <c r="E9" s="185"/>
    </row>
    <row r="10" spans="1:22" s="111" customFormat="1" ht="15" customHeight="1" thickBot="1">
      <c r="B10" s="624"/>
      <c r="C10" s="625"/>
      <c r="D10" s="624"/>
      <c r="E10" s="626"/>
      <c r="F10" s="343"/>
      <c r="G10" s="116" t="s">
        <v>671</v>
      </c>
      <c r="H10" s="627"/>
      <c r="I10" s="187"/>
      <c r="J10" s="628"/>
      <c r="K10" s="343"/>
      <c r="L10" s="116"/>
      <c r="M10" s="116"/>
      <c r="N10" s="116" t="s">
        <v>672</v>
      </c>
      <c r="O10" s="116"/>
      <c r="P10" s="116"/>
      <c r="Q10" s="116"/>
      <c r="R10" s="116"/>
      <c r="S10" s="116"/>
      <c r="T10" s="120"/>
    </row>
    <row r="11" spans="1:22" s="139" customFormat="1" ht="165" customHeight="1" thickBot="1">
      <c r="B11" s="138" t="s">
        <v>669</v>
      </c>
      <c r="C11" s="135" t="s">
        <v>2808</v>
      </c>
      <c r="D11" s="132" t="s">
        <v>2809</v>
      </c>
      <c r="E11" s="133" t="s">
        <v>2810</v>
      </c>
      <c r="F11" s="316" t="s">
        <v>2545</v>
      </c>
      <c r="G11" s="133" t="s">
        <v>2811</v>
      </c>
      <c r="H11" s="133" t="s">
        <v>2812</v>
      </c>
      <c r="I11" s="126" t="s">
        <v>2813</v>
      </c>
      <c r="J11" s="629" t="s">
        <v>673</v>
      </c>
      <c r="K11" s="138" t="s">
        <v>674</v>
      </c>
      <c r="L11" s="133" t="s">
        <v>675</v>
      </c>
      <c r="M11" s="133" t="s">
        <v>2544</v>
      </c>
      <c r="N11" s="133" t="s">
        <v>676</v>
      </c>
      <c r="O11" s="133" t="s">
        <v>677</v>
      </c>
      <c r="P11" s="133" t="s">
        <v>678</v>
      </c>
      <c r="Q11" s="133" t="s">
        <v>679</v>
      </c>
      <c r="R11" s="126" t="s">
        <v>680</v>
      </c>
      <c r="S11" s="126" t="s">
        <v>681</v>
      </c>
      <c r="T11" s="136" t="s">
        <v>682</v>
      </c>
    </row>
    <row r="12" spans="1:22" ht="26.1" hidden="1" customHeight="1">
      <c r="B12" s="435" t="s">
        <v>670</v>
      </c>
      <c r="C12" s="630" t="s">
        <v>683</v>
      </c>
      <c r="D12" s="455"/>
      <c r="E12" s="522"/>
      <c r="F12" s="722"/>
      <c r="G12" s="723"/>
      <c r="H12" s="724"/>
      <c r="I12" s="631">
        <f>G12*H12</f>
        <v>0</v>
      </c>
      <c r="J12" s="632"/>
      <c r="K12" s="453"/>
      <c r="L12" s="454"/>
      <c r="M12" s="454"/>
      <c r="N12" s="454"/>
      <c r="O12" s="469"/>
      <c r="P12" s="469"/>
      <c r="Q12" s="469"/>
      <c r="R12" s="469"/>
      <c r="S12" s="633" t="str">
        <f t="shared" ref="S12:S29" si="0">IF(ISBLANK(Q12), "", VLOOKUP(Q12,(list_Regioncode),2,FALSE))</f>
        <v/>
      </c>
      <c r="T12" s="634" t="str">
        <f t="shared" ref="T12:T29" si="1">IF(ISBLANK(R12), "", VLOOKUP(R12,(list_Ländercode),2,FALSE))</f>
        <v/>
      </c>
    </row>
    <row r="13" spans="1:22" ht="26.1" customHeight="1">
      <c r="B13" s="744" t="s">
        <v>2814</v>
      </c>
      <c r="C13" s="713" t="s">
        <v>683</v>
      </c>
      <c r="D13" s="714"/>
      <c r="E13" s="715"/>
      <c r="F13" s="716"/>
      <c r="G13" s="726"/>
      <c r="H13" s="717"/>
      <c r="I13" s="718">
        <f t="shared" ref="I13:I29" si="2">G13*H13</f>
        <v>0</v>
      </c>
      <c r="J13" s="719"/>
      <c r="K13" s="728"/>
      <c r="L13" s="717"/>
      <c r="M13" s="717"/>
      <c r="N13" s="717"/>
      <c r="O13" s="717"/>
      <c r="P13" s="714"/>
      <c r="Q13" s="714"/>
      <c r="R13" s="714"/>
      <c r="S13" s="720" t="str">
        <f t="shared" si="0"/>
        <v/>
      </c>
      <c r="T13" s="721" t="str">
        <f t="shared" si="1"/>
        <v/>
      </c>
    </row>
    <row r="14" spans="1:22" ht="26.1" customHeight="1">
      <c r="B14" s="744" t="s">
        <v>2814</v>
      </c>
      <c r="C14" s="635" t="s">
        <v>684</v>
      </c>
      <c r="D14" s="442"/>
      <c r="E14" s="526"/>
      <c r="F14" s="636"/>
      <c r="G14" s="727"/>
      <c r="H14" s="457"/>
      <c r="I14" s="637">
        <f t="shared" si="2"/>
        <v>0</v>
      </c>
      <c r="J14" s="638"/>
      <c r="K14" s="441"/>
      <c r="L14" s="457"/>
      <c r="M14" s="457"/>
      <c r="N14" s="457"/>
      <c r="O14" s="457"/>
      <c r="P14" s="442"/>
      <c r="Q14" s="442"/>
      <c r="R14" s="442"/>
      <c r="S14" s="639" t="str">
        <f t="shared" si="0"/>
        <v/>
      </c>
      <c r="T14" s="640" t="str">
        <f t="shared" si="1"/>
        <v/>
      </c>
    </row>
    <row r="15" spans="1:22" ht="26.1" customHeight="1">
      <c r="B15" s="744" t="s">
        <v>2814</v>
      </c>
      <c r="C15" s="635" t="s">
        <v>685</v>
      </c>
      <c r="D15" s="442"/>
      <c r="E15" s="526"/>
      <c r="F15" s="636"/>
      <c r="G15" s="727"/>
      <c r="H15" s="457"/>
      <c r="I15" s="637">
        <f t="shared" si="2"/>
        <v>0</v>
      </c>
      <c r="J15" s="638"/>
      <c r="K15" s="441"/>
      <c r="L15" s="457"/>
      <c r="M15" s="457"/>
      <c r="N15" s="457"/>
      <c r="O15" s="457"/>
      <c r="P15" s="442"/>
      <c r="Q15" s="442"/>
      <c r="R15" s="442"/>
      <c r="S15" s="639" t="str">
        <f t="shared" si="0"/>
        <v/>
      </c>
      <c r="T15" s="640" t="str">
        <f t="shared" si="1"/>
        <v/>
      </c>
    </row>
    <row r="16" spans="1:22" ht="26.1" customHeight="1">
      <c r="B16" s="744" t="s">
        <v>2814</v>
      </c>
      <c r="C16" s="635" t="s">
        <v>686</v>
      </c>
      <c r="D16" s="442"/>
      <c r="E16" s="526"/>
      <c r="F16" s="636"/>
      <c r="G16" s="727"/>
      <c r="H16" s="457"/>
      <c r="I16" s="637">
        <f t="shared" si="2"/>
        <v>0</v>
      </c>
      <c r="J16" s="638"/>
      <c r="K16" s="441"/>
      <c r="L16" s="457"/>
      <c r="M16" s="457"/>
      <c r="N16" s="457"/>
      <c r="O16" s="457"/>
      <c r="P16" s="442"/>
      <c r="Q16" s="442"/>
      <c r="R16" s="442"/>
      <c r="S16" s="639" t="str">
        <f t="shared" si="0"/>
        <v/>
      </c>
      <c r="T16" s="640" t="str">
        <f t="shared" si="1"/>
        <v/>
      </c>
    </row>
    <row r="17" spans="2:24" ht="26.1" customHeight="1">
      <c r="B17" s="744">
        <v>1</v>
      </c>
      <c r="C17" s="635" t="s">
        <v>687</v>
      </c>
      <c r="D17" s="459"/>
      <c r="E17" s="526"/>
      <c r="F17" s="636"/>
      <c r="G17" s="641"/>
      <c r="H17" s="642"/>
      <c r="I17" s="637">
        <f t="shared" si="2"/>
        <v>0</v>
      </c>
      <c r="J17" s="638"/>
      <c r="K17" s="441"/>
      <c r="L17" s="457"/>
      <c r="M17" s="457"/>
      <c r="N17" s="457"/>
      <c r="O17" s="442"/>
      <c r="P17" s="442"/>
      <c r="Q17" s="442"/>
      <c r="R17" s="442"/>
      <c r="S17" s="639" t="str">
        <f t="shared" si="0"/>
        <v/>
      </c>
      <c r="T17" s="640" t="str">
        <f t="shared" si="1"/>
        <v/>
      </c>
    </row>
    <row r="18" spans="2:24" ht="26.1" customHeight="1">
      <c r="B18" s="744">
        <v>1</v>
      </c>
      <c r="C18" s="635" t="s">
        <v>688</v>
      </c>
      <c r="D18" s="459"/>
      <c r="E18" s="526"/>
      <c r="F18" s="636"/>
      <c r="G18" s="641"/>
      <c r="H18" s="642"/>
      <c r="I18" s="637">
        <f t="shared" si="2"/>
        <v>0</v>
      </c>
      <c r="J18" s="638"/>
      <c r="K18" s="456"/>
      <c r="L18" s="457"/>
      <c r="M18" s="457"/>
      <c r="N18" s="457"/>
      <c r="O18" s="442"/>
      <c r="P18" s="442"/>
      <c r="Q18" s="442"/>
      <c r="R18" s="442"/>
      <c r="S18" s="639" t="str">
        <f t="shared" si="0"/>
        <v/>
      </c>
      <c r="T18" s="640" t="str">
        <f t="shared" si="1"/>
        <v/>
      </c>
    </row>
    <row r="19" spans="2:24" ht="26.1" customHeight="1">
      <c r="B19" s="744">
        <v>1</v>
      </c>
      <c r="C19" s="635" t="s">
        <v>689</v>
      </c>
      <c r="D19" s="459"/>
      <c r="E19" s="526"/>
      <c r="F19" s="636"/>
      <c r="G19" s="641"/>
      <c r="H19" s="642"/>
      <c r="I19" s="637">
        <f t="shared" si="2"/>
        <v>0</v>
      </c>
      <c r="J19" s="638"/>
      <c r="K19" s="456"/>
      <c r="L19" s="457"/>
      <c r="M19" s="457"/>
      <c r="N19" s="457"/>
      <c r="O19" s="442"/>
      <c r="P19" s="442"/>
      <c r="Q19" s="442"/>
      <c r="R19" s="442"/>
      <c r="S19" s="639" t="str">
        <f t="shared" si="0"/>
        <v/>
      </c>
      <c r="T19" s="640" t="str">
        <f t="shared" si="1"/>
        <v/>
      </c>
    </row>
    <row r="20" spans="2:24" ht="26.1" customHeight="1">
      <c r="B20" s="744">
        <v>1</v>
      </c>
      <c r="C20" s="635" t="s">
        <v>690</v>
      </c>
      <c r="D20" s="459"/>
      <c r="E20" s="526"/>
      <c r="F20" s="636"/>
      <c r="G20" s="641"/>
      <c r="H20" s="642"/>
      <c r="I20" s="637">
        <f t="shared" si="2"/>
        <v>0</v>
      </c>
      <c r="J20" s="638"/>
      <c r="K20" s="456"/>
      <c r="L20" s="457"/>
      <c r="M20" s="457"/>
      <c r="N20" s="457"/>
      <c r="O20" s="442"/>
      <c r="P20" s="442"/>
      <c r="Q20" s="442"/>
      <c r="R20" s="442"/>
      <c r="S20" s="639" t="str">
        <f t="shared" si="0"/>
        <v/>
      </c>
      <c r="T20" s="640" t="str">
        <f t="shared" si="1"/>
        <v/>
      </c>
    </row>
    <row r="21" spans="2:24" ht="26.1" customHeight="1">
      <c r="B21" s="744">
        <v>1</v>
      </c>
      <c r="C21" s="635" t="s">
        <v>691</v>
      </c>
      <c r="D21" s="459"/>
      <c r="E21" s="526"/>
      <c r="F21" s="636"/>
      <c r="G21" s="641"/>
      <c r="H21" s="642"/>
      <c r="I21" s="637">
        <f t="shared" si="2"/>
        <v>0</v>
      </c>
      <c r="J21" s="638"/>
      <c r="K21" s="456"/>
      <c r="L21" s="457"/>
      <c r="M21" s="457"/>
      <c r="N21" s="457"/>
      <c r="O21" s="442"/>
      <c r="P21" s="442"/>
      <c r="Q21" s="442"/>
      <c r="R21" s="442"/>
      <c r="S21" s="639" t="str">
        <f t="shared" si="0"/>
        <v/>
      </c>
      <c r="T21" s="640" t="str">
        <f t="shared" si="1"/>
        <v/>
      </c>
    </row>
    <row r="22" spans="2:24" ht="26.1" customHeight="1">
      <c r="B22" s="744">
        <v>1</v>
      </c>
      <c r="C22" s="635" t="s">
        <v>692</v>
      </c>
      <c r="D22" s="459"/>
      <c r="E22" s="526"/>
      <c r="F22" s="636"/>
      <c r="G22" s="641"/>
      <c r="H22" s="642"/>
      <c r="I22" s="637">
        <f>G22*H22</f>
        <v>0</v>
      </c>
      <c r="J22" s="638"/>
      <c r="K22" s="456"/>
      <c r="L22" s="457"/>
      <c r="M22" s="457"/>
      <c r="N22" s="457"/>
      <c r="O22" s="442"/>
      <c r="P22" s="442"/>
      <c r="Q22" s="442"/>
      <c r="R22" s="442"/>
      <c r="S22" s="639" t="str">
        <f t="shared" si="0"/>
        <v/>
      </c>
      <c r="T22" s="640" t="str">
        <f t="shared" si="1"/>
        <v/>
      </c>
    </row>
    <row r="23" spans="2:24" ht="26.1" customHeight="1">
      <c r="B23" s="744">
        <v>1</v>
      </c>
      <c r="C23" s="635" t="s">
        <v>693</v>
      </c>
      <c r="D23" s="459"/>
      <c r="E23" s="526"/>
      <c r="F23" s="636"/>
      <c r="G23" s="641"/>
      <c r="H23" s="642"/>
      <c r="I23" s="637">
        <f>G23*H23</f>
        <v>0</v>
      </c>
      <c r="J23" s="638"/>
      <c r="K23" s="456"/>
      <c r="L23" s="457"/>
      <c r="M23" s="457"/>
      <c r="N23" s="457"/>
      <c r="O23" s="442"/>
      <c r="P23" s="442"/>
      <c r="Q23" s="442"/>
      <c r="R23" s="442"/>
      <c r="S23" s="639" t="str">
        <f t="shared" si="0"/>
        <v/>
      </c>
      <c r="T23" s="640" t="str">
        <f t="shared" si="1"/>
        <v/>
      </c>
    </row>
    <row r="24" spans="2:24" ht="26.1" customHeight="1">
      <c r="B24" s="744">
        <v>1</v>
      </c>
      <c r="C24" s="635" t="s">
        <v>694</v>
      </c>
      <c r="D24" s="459"/>
      <c r="E24" s="526"/>
      <c r="F24" s="636"/>
      <c r="G24" s="641"/>
      <c r="H24" s="642"/>
      <c r="I24" s="637">
        <f>G24*H24</f>
        <v>0</v>
      </c>
      <c r="J24" s="638"/>
      <c r="K24" s="456"/>
      <c r="L24" s="457"/>
      <c r="M24" s="457"/>
      <c r="N24" s="457"/>
      <c r="O24" s="442"/>
      <c r="P24" s="442"/>
      <c r="Q24" s="442"/>
      <c r="R24" s="442"/>
      <c r="S24" s="639" t="str">
        <f t="shared" si="0"/>
        <v/>
      </c>
      <c r="T24" s="640" t="str">
        <f t="shared" si="1"/>
        <v/>
      </c>
    </row>
    <row r="25" spans="2:24" ht="26.1" customHeight="1">
      <c r="B25" s="744">
        <v>1</v>
      </c>
      <c r="C25" s="635" t="s">
        <v>695</v>
      </c>
      <c r="D25" s="459"/>
      <c r="E25" s="526"/>
      <c r="F25" s="636"/>
      <c r="G25" s="641"/>
      <c r="H25" s="642"/>
      <c r="I25" s="637">
        <f t="shared" si="2"/>
        <v>0</v>
      </c>
      <c r="J25" s="638"/>
      <c r="K25" s="456"/>
      <c r="L25" s="457"/>
      <c r="M25" s="457"/>
      <c r="N25" s="457"/>
      <c r="O25" s="442"/>
      <c r="P25" s="442"/>
      <c r="Q25" s="442"/>
      <c r="R25" s="442"/>
      <c r="S25" s="639" t="str">
        <f t="shared" si="0"/>
        <v/>
      </c>
      <c r="T25" s="640" t="str">
        <f t="shared" si="1"/>
        <v/>
      </c>
    </row>
    <row r="26" spans="2:24" ht="26.1" customHeight="1">
      <c r="B26" s="744">
        <v>1</v>
      </c>
      <c r="C26" s="635" t="s">
        <v>696</v>
      </c>
      <c r="D26" s="459"/>
      <c r="E26" s="526"/>
      <c r="F26" s="636"/>
      <c r="G26" s="641"/>
      <c r="H26" s="642"/>
      <c r="I26" s="637">
        <f t="shared" si="2"/>
        <v>0</v>
      </c>
      <c r="J26" s="638"/>
      <c r="K26" s="456"/>
      <c r="L26" s="457"/>
      <c r="M26" s="457"/>
      <c r="N26" s="457"/>
      <c r="O26" s="442"/>
      <c r="P26" s="442"/>
      <c r="Q26" s="442"/>
      <c r="R26" s="442"/>
      <c r="S26" s="639" t="str">
        <f t="shared" si="0"/>
        <v/>
      </c>
      <c r="T26" s="640" t="str">
        <f t="shared" si="1"/>
        <v/>
      </c>
    </row>
    <row r="27" spans="2:24" ht="26.1" customHeight="1">
      <c r="B27" s="744">
        <v>1</v>
      </c>
      <c r="C27" s="635" t="s">
        <v>697</v>
      </c>
      <c r="D27" s="459"/>
      <c r="E27" s="526"/>
      <c r="F27" s="636"/>
      <c r="G27" s="641"/>
      <c r="H27" s="642"/>
      <c r="I27" s="637">
        <f t="shared" si="2"/>
        <v>0</v>
      </c>
      <c r="J27" s="638"/>
      <c r="K27" s="456"/>
      <c r="L27" s="457"/>
      <c r="M27" s="457"/>
      <c r="N27" s="457"/>
      <c r="O27" s="442"/>
      <c r="P27" s="442"/>
      <c r="Q27" s="442"/>
      <c r="R27" s="442"/>
      <c r="S27" s="639" t="str">
        <f t="shared" si="0"/>
        <v/>
      </c>
      <c r="T27" s="640" t="str">
        <f t="shared" si="1"/>
        <v/>
      </c>
    </row>
    <row r="28" spans="2:24" ht="26.1" customHeight="1">
      <c r="B28" s="744">
        <v>1</v>
      </c>
      <c r="C28" s="635" t="s">
        <v>2555</v>
      </c>
      <c r="D28" s="459"/>
      <c r="E28" s="526"/>
      <c r="F28" s="636"/>
      <c r="G28" s="641"/>
      <c r="H28" s="642"/>
      <c r="I28" s="637">
        <f t="shared" si="2"/>
        <v>0</v>
      </c>
      <c r="J28" s="638"/>
      <c r="K28" s="456"/>
      <c r="L28" s="457"/>
      <c r="M28" s="457"/>
      <c r="N28" s="457"/>
      <c r="O28" s="442"/>
      <c r="P28" s="442"/>
      <c r="Q28" s="442"/>
      <c r="R28" s="442"/>
      <c r="S28" s="639" t="str">
        <f t="shared" si="0"/>
        <v/>
      </c>
      <c r="T28" s="640" t="str">
        <f t="shared" si="1"/>
        <v/>
      </c>
    </row>
    <row r="29" spans="2:24" ht="26.1" customHeight="1" thickBot="1">
      <c r="B29" s="493">
        <v>1</v>
      </c>
      <c r="C29" s="643" t="s">
        <v>2556</v>
      </c>
      <c r="D29" s="538"/>
      <c r="E29" s="644"/>
      <c r="F29" s="645"/>
      <c r="G29" s="646"/>
      <c r="H29" s="647"/>
      <c r="I29" s="648">
        <f t="shared" si="2"/>
        <v>0</v>
      </c>
      <c r="J29" s="649"/>
      <c r="K29" s="493"/>
      <c r="L29" s="541"/>
      <c r="M29" s="541"/>
      <c r="N29" s="541"/>
      <c r="O29" s="495"/>
      <c r="P29" s="495"/>
      <c r="Q29" s="495"/>
      <c r="R29" s="495"/>
      <c r="S29" s="650" t="str">
        <f t="shared" si="0"/>
        <v/>
      </c>
      <c r="T29" s="651" t="str">
        <f t="shared" si="1"/>
        <v/>
      </c>
    </row>
    <row r="30" spans="2:24" s="654" customFormat="1" ht="12" customHeight="1" thickBot="1">
      <c r="B30" s="762" t="s">
        <v>698</v>
      </c>
      <c r="C30" s="757"/>
      <c r="D30" s="758"/>
      <c r="E30" s="759" t="s">
        <v>2551</v>
      </c>
      <c r="F30" s="760"/>
      <c r="G30" s="760"/>
      <c r="H30" s="760"/>
      <c r="I30" s="760"/>
      <c r="J30" s="760"/>
      <c r="K30" s="760"/>
      <c r="L30" s="760"/>
      <c r="M30" s="760"/>
      <c r="N30" s="760"/>
      <c r="O30" s="760"/>
      <c r="P30" s="760"/>
      <c r="Q30" s="760"/>
      <c r="R30" s="760"/>
      <c r="S30" s="760"/>
      <c r="T30" s="761"/>
      <c r="U30" s="652"/>
      <c r="V30" s="652"/>
      <c r="W30" s="653"/>
      <c r="X30" s="653"/>
    </row>
    <row r="31" spans="2:24" ht="17.100000000000001" customHeight="1">
      <c r="B31" s="655" t="s">
        <v>63</v>
      </c>
      <c r="C31" s="656"/>
      <c r="D31" s="194"/>
      <c r="E31" s="194"/>
      <c r="F31" s="657"/>
      <c r="G31" s="658" t="s">
        <v>699</v>
      </c>
      <c r="H31" s="659" t="s">
        <v>47</v>
      </c>
      <c r="I31" s="660">
        <f ca="1">SUMIF(INDIRECT("$F12:$F"&amp;EndZSBMInv), $H31,INDIRECT("I12:I"&amp;EndZSBMInv))</f>
        <v>0</v>
      </c>
      <c r="J31" s="862" t="s">
        <v>2557</v>
      </c>
      <c r="K31" s="863"/>
      <c r="L31" s="863"/>
      <c r="M31" s="863"/>
      <c r="N31" s="863"/>
      <c r="O31" s="863"/>
      <c r="P31" s="863"/>
      <c r="Q31" s="863"/>
      <c r="R31" s="863"/>
      <c r="S31" s="863"/>
      <c r="T31" s="864"/>
    </row>
    <row r="32" spans="2:24" ht="17.100000000000001" customHeight="1">
      <c r="B32" s="871" t="s">
        <v>700</v>
      </c>
      <c r="C32" s="872"/>
      <c r="D32" s="872"/>
      <c r="E32" s="872"/>
      <c r="F32" s="875"/>
      <c r="G32" s="875"/>
      <c r="H32" s="875"/>
      <c r="I32" s="876"/>
      <c r="J32" s="865"/>
      <c r="K32" s="866"/>
      <c r="L32" s="866"/>
      <c r="M32" s="866"/>
      <c r="N32" s="866"/>
      <c r="O32" s="866"/>
      <c r="P32" s="866"/>
      <c r="Q32" s="866"/>
      <c r="R32" s="866"/>
      <c r="S32" s="866"/>
      <c r="T32" s="867"/>
    </row>
    <row r="33" spans="2:20" ht="17.100000000000001" customHeight="1" thickBot="1">
      <c r="B33" s="873"/>
      <c r="C33" s="874"/>
      <c r="D33" s="874"/>
      <c r="E33" s="874"/>
      <c r="F33" s="874"/>
      <c r="G33" s="874"/>
      <c r="H33" s="874"/>
      <c r="I33" s="877"/>
      <c r="J33" s="868"/>
      <c r="K33" s="869"/>
      <c r="L33" s="869"/>
      <c r="M33" s="869"/>
      <c r="N33" s="869"/>
      <c r="O33" s="869"/>
      <c r="P33" s="869"/>
      <c r="Q33" s="869"/>
      <c r="R33" s="869"/>
      <c r="S33" s="869"/>
      <c r="T33" s="870"/>
    </row>
  </sheetData>
  <mergeCells count="15">
    <mergeCell ref="B5:D5"/>
    <mergeCell ref="I5:K5"/>
    <mergeCell ref="O5:T5"/>
    <mergeCell ref="I6:K6"/>
    <mergeCell ref="O6:T6"/>
    <mergeCell ref="B6:D6"/>
    <mergeCell ref="B7:D7"/>
    <mergeCell ref="B8:D8"/>
    <mergeCell ref="I8:K8"/>
    <mergeCell ref="O8:T8"/>
    <mergeCell ref="J31:T33"/>
    <mergeCell ref="B32:E33"/>
    <mergeCell ref="F32:I33"/>
    <mergeCell ref="I7:K7"/>
    <mergeCell ref="O7:T7"/>
  </mergeCells>
  <dataValidations count="6">
    <dataValidation type="list" allowBlank="1" showInputMessage="1" showErrorMessage="1" sqref="H31">
      <formula1>listZulässigeAngebotswährungen</formula1>
    </dataValidation>
    <dataValidation type="list" allowBlank="1" showInputMessage="1" showErrorMessage="1" sqref="IR30:IS30 HU12:HV29">
      <formula1>BAUTEILKENNUNG</formula1>
    </dataValidation>
    <dataValidation type="list" allowBlank="1" showInputMessage="1" showErrorMessage="1" sqref="R12:R29">
      <formula1>listLändernamen</formula1>
    </dataValidation>
    <dataValidation type="list" allowBlank="1" showInputMessage="1" showErrorMessage="1" sqref="Q12:Q29">
      <formula1>INDIRECT($T12)</formula1>
    </dataValidation>
    <dataValidation type="list" allowBlank="1" showInputMessage="1" showErrorMessage="1" sqref="F12:F29">
      <formula1>Bestellwährung_BW</formula1>
    </dataValidation>
    <dataValidation type="list" allowBlank="1" showInputMessage="1" showErrorMessage="1" sqref="E12:E29">
      <formula1>listSBMWKZ</formula1>
    </dataValidation>
  </dataValidations>
  <hyperlinks>
    <hyperlink ref="R2" r:id="rId1"/>
  </hyperlinks>
  <printOptions verticalCentered="1"/>
  <pageMargins left="0.39370078740157483" right="0.39370078740157483" top="0.39370078740157483" bottom="0.39370078740157483" header="0.31496062992125984" footer="0.31496062992125984"/>
  <pageSetup paperSize="9" scale="61" orientation="landscape" r:id="rId2"/>
  <ignoredErrors>
    <ignoredError sqref="B12:B16 C12 C13:C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 codeName="Tabelle1">
    <tabColor theme="6" tint="-0.499984740745262"/>
    <pageSetUpPr fitToPage="1"/>
  </sheetPr>
  <dimension ref="A1:U34"/>
  <sheetViews>
    <sheetView showZeros="0" zoomScale="85" zoomScaleNormal="85" workbookViewId="0">
      <selection activeCell="C38" sqref="C38"/>
    </sheetView>
  </sheetViews>
  <sheetFormatPr baseColWidth="10" defaultRowHeight="14.25"/>
  <cols>
    <col min="1" max="1" width="1.42578125" style="359" customWidth="1"/>
    <col min="2" max="2" width="5.7109375" style="359" customWidth="1"/>
    <col min="3" max="3" width="33.140625" style="359" customWidth="1"/>
    <col min="4" max="6" width="8.5703125" style="359" customWidth="1"/>
    <col min="7" max="7" width="11.42578125" style="359" customWidth="1"/>
    <col min="8" max="8" width="8.28515625" style="359" customWidth="1"/>
    <col min="9" max="9" width="21.42578125" style="359" customWidth="1"/>
    <col min="10" max="12" width="8.28515625" style="359" customWidth="1"/>
    <col min="13" max="13" width="15.7109375" style="359" customWidth="1"/>
    <col min="14" max="14" width="5.7109375" style="359" customWidth="1"/>
    <col min="15" max="15" width="13.28515625" style="359" customWidth="1"/>
    <col min="16" max="16" width="5.7109375" style="359" customWidth="1"/>
    <col min="17" max="18" width="8.28515625" style="359" customWidth="1"/>
    <col min="19" max="20" width="13.28515625" style="359" customWidth="1"/>
    <col min="21" max="21" width="15.28515625" style="359" bestFit="1" customWidth="1"/>
    <col min="22" max="22" width="2.7109375" style="359" customWidth="1"/>
    <col min="23" max="24" width="11.42578125" style="359" customWidth="1"/>
    <col min="25" max="25" width="1.42578125" style="359" customWidth="1"/>
    <col min="26" max="26" width="18.140625" style="359" bestFit="1" customWidth="1"/>
    <col min="27" max="16384" width="11.42578125" style="359"/>
  </cols>
  <sheetData>
    <row r="1" spans="1:21" ht="15" thickBot="1">
      <c r="A1" s="340"/>
      <c r="B1" s="340"/>
      <c r="C1" s="340">
        <v>8</v>
      </c>
      <c r="D1" s="340">
        <v>5</v>
      </c>
      <c r="E1" s="340">
        <v>22</v>
      </c>
      <c r="F1" s="340"/>
      <c r="G1" s="340">
        <v>7.5</v>
      </c>
      <c r="H1" s="340">
        <v>7.5</v>
      </c>
      <c r="I1" s="340">
        <v>7.5</v>
      </c>
      <c r="J1" s="340">
        <v>7.5</v>
      </c>
      <c r="K1" s="340"/>
      <c r="L1" s="340">
        <v>7.5</v>
      </c>
      <c r="M1" s="340">
        <v>15</v>
      </c>
      <c r="N1" s="340">
        <v>5</v>
      </c>
      <c r="O1" s="340">
        <v>12.5</v>
      </c>
      <c r="P1" s="340">
        <v>5</v>
      </c>
      <c r="Q1" s="341">
        <v>7.5</v>
      </c>
      <c r="R1" s="341">
        <v>7.5</v>
      </c>
      <c r="S1" s="341">
        <v>12.5</v>
      </c>
      <c r="T1" s="341">
        <v>12.5</v>
      </c>
      <c r="U1" s="340">
        <v>10</v>
      </c>
    </row>
    <row r="2" spans="1:21" ht="26.25">
      <c r="A2" s="77"/>
      <c r="B2" s="69" t="s">
        <v>1</v>
      </c>
      <c r="C2" s="69"/>
      <c r="D2" s="72"/>
      <c r="E2" s="72"/>
      <c r="F2" s="72"/>
      <c r="G2" s="69" t="s">
        <v>35</v>
      </c>
      <c r="H2" s="72"/>
      <c r="I2" s="78"/>
      <c r="J2" s="70"/>
      <c r="K2" s="70"/>
      <c r="L2" s="70"/>
      <c r="M2" s="70"/>
      <c r="N2" s="70"/>
      <c r="O2" s="70"/>
      <c r="P2" s="71" t="s">
        <v>48</v>
      </c>
      <c r="Q2" s="71"/>
      <c r="R2" s="70"/>
      <c r="S2" s="78"/>
      <c r="T2" s="174" t="s">
        <v>49</v>
      </c>
      <c r="U2" s="85"/>
    </row>
    <row r="3" spans="1:21" ht="18">
      <c r="A3" s="77"/>
      <c r="B3" s="86" t="s">
        <v>520</v>
      </c>
      <c r="C3" s="86"/>
      <c r="D3" s="87"/>
      <c r="E3" s="87"/>
      <c r="F3" s="87"/>
      <c r="G3" s="89" t="s">
        <v>2651</v>
      </c>
      <c r="H3" s="87"/>
      <c r="I3" s="87"/>
      <c r="J3" s="90"/>
      <c r="K3" s="90"/>
      <c r="L3" s="90"/>
      <c r="M3" s="90"/>
      <c r="N3" s="90"/>
      <c r="O3" s="90"/>
      <c r="P3" s="91" t="s">
        <v>2773</v>
      </c>
      <c r="Q3" s="84"/>
      <c r="R3" s="90"/>
      <c r="S3" s="90"/>
      <c r="T3" s="90"/>
      <c r="U3" s="92"/>
    </row>
    <row r="4" spans="1:21" ht="15" thickBot="1">
      <c r="A4" s="77"/>
      <c r="B4" s="835" t="str">
        <f>Zusammenfassung!B4</f>
        <v>QAF Version 8.1.04.01 © BMW AG</v>
      </c>
      <c r="C4" s="856"/>
      <c r="D4" s="856"/>
      <c r="E4" s="400"/>
      <c r="F4" s="400"/>
      <c r="G4" s="94"/>
      <c r="H4" s="400"/>
      <c r="I4" s="175"/>
      <c r="J4" s="95"/>
      <c r="K4" s="95"/>
      <c r="L4" s="95"/>
      <c r="M4" s="95"/>
      <c r="N4" s="95"/>
      <c r="O4" s="95"/>
      <c r="P4" s="175"/>
      <c r="Q4" s="95"/>
      <c r="R4" s="95"/>
      <c r="S4" s="95"/>
      <c r="T4" s="95"/>
      <c r="U4" s="96"/>
    </row>
    <row r="5" spans="1:21" ht="15" customHeight="1">
      <c r="A5" s="77"/>
      <c r="B5" s="401" t="s">
        <v>56</v>
      </c>
      <c r="C5" s="401"/>
      <c r="D5" s="837">
        <f>Zusammenfassung!$C5</f>
        <v>0</v>
      </c>
      <c r="E5" s="837"/>
      <c r="F5" s="857"/>
      <c r="G5" s="401" t="s">
        <v>285</v>
      </c>
      <c r="H5" s="402"/>
      <c r="I5" s="402"/>
      <c r="J5" s="837">
        <f>Zusammenfassung!$I5</f>
        <v>0</v>
      </c>
      <c r="K5" s="838"/>
      <c r="L5" s="838"/>
      <c r="M5" s="838"/>
      <c r="N5" s="838"/>
      <c r="O5" s="176" t="s">
        <v>6</v>
      </c>
      <c r="P5" s="176"/>
      <c r="Q5" s="177"/>
      <c r="R5" s="849" t="str">
        <f>Zusammenfassung!$M5</f>
        <v>FOND KLIMABEDIENTEIL</v>
      </c>
      <c r="S5" s="838"/>
      <c r="T5" s="838"/>
      <c r="U5" s="839"/>
    </row>
    <row r="6" spans="1:21" ht="15" customHeight="1">
      <c r="A6" s="77"/>
      <c r="B6" s="178" t="s">
        <v>7</v>
      </c>
      <c r="C6" s="178"/>
      <c r="D6" s="840">
        <f>HYPERLINK(CONCATENATE("mailto:",Zusammenfassung!C6),Zusammenfassung!C6)</f>
        <v>0</v>
      </c>
      <c r="E6" s="840"/>
      <c r="F6" s="904"/>
      <c r="G6" s="403" t="s">
        <v>8</v>
      </c>
      <c r="H6" s="179"/>
      <c r="I6" s="179"/>
      <c r="J6" s="843">
        <f>Zusammenfassung!$I6</f>
        <v>0</v>
      </c>
      <c r="K6" s="844"/>
      <c r="L6" s="844"/>
      <c r="M6" s="844"/>
      <c r="N6" s="844"/>
      <c r="O6" s="179" t="s">
        <v>9</v>
      </c>
      <c r="P6" s="179"/>
      <c r="Q6" s="180"/>
      <c r="R6" s="843">
        <f>Zusammenfassung!$M6</f>
        <v>0</v>
      </c>
      <c r="S6" s="844"/>
      <c r="T6" s="844"/>
      <c r="U6" s="845"/>
    </row>
    <row r="7" spans="1:21" ht="15" customHeight="1">
      <c r="A7" s="77"/>
      <c r="B7" s="178" t="s">
        <v>10</v>
      </c>
      <c r="C7" s="178"/>
      <c r="D7" s="843">
        <f>Zusammenfassung!$C7</f>
        <v>0</v>
      </c>
      <c r="E7" s="843"/>
      <c r="F7" s="854"/>
      <c r="G7" s="403" t="s">
        <v>11</v>
      </c>
      <c r="H7" s="179"/>
      <c r="I7" s="179"/>
      <c r="J7" s="843">
        <f>Zusammenfassung!$I7</f>
        <v>0</v>
      </c>
      <c r="K7" s="844"/>
      <c r="L7" s="844"/>
      <c r="M7" s="844"/>
      <c r="N7" s="844"/>
      <c r="O7" s="179" t="s">
        <v>12</v>
      </c>
      <c r="P7" s="179"/>
      <c r="Q7" s="180"/>
      <c r="R7" s="843">
        <f>Zusammenfassung!$M7</f>
        <v>0</v>
      </c>
      <c r="S7" s="844"/>
      <c r="T7" s="844"/>
      <c r="U7" s="845"/>
    </row>
    <row r="8" spans="1:21" ht="15.75" customHeight="1" thickBot="1">
      <c r="A8" s="77"/>
      <c r="B8" s="181" t="s">
        <v>13</v>
      </c>
      <c r="C8" s="181"/>
      <c r="D8" s="846">
        <f>Zusammenfassung!$C8</f>
        <v>0</v>
      </c>
      <c r="E8" s="846"/>
      <c r="F8" s="855"/>
      <c r="G8" s="183" t="s">
        <v>14</v>
      </c>
      <c r="H8" s="182"/>
      <c r="I8" s="182"/>
      <c r="J8" s="851">
        <f>Zusammenfassung!$I8</f>
        <v>0</v>
      </c>
      <c r="K8" s="847"/>
      <c r="L8" s="847"/>
      <c r="M8" s="847"/>
      <c r="N8" s="847"/>
      <c r="O8" s="182" t="s">
        <v>15</v>
      </c>
      <c r="P8" s="182"/>
      <c r="Q8" s="184"/>
      <c r="R8" s="851">
        <f>Zusammenfassung!$M8</f>
        <v>0</v>
      </c>
      <c r="S8" s="847"/>
      <c r="T8" s="847"/>
      <c r="U8" s="848"/>
    </row>
    <row r="9" spans="1:21" ht="9.75" customHeight="1" thickBot="1"/>
    <row r="10" spans="1:21" ht="15" thickBot="1">
      <c r="B10" s="322" t="s">
        <v>2652</v>
      </c>
      <c r="C10" s="342"/>
      <c r="D10" s="342"/>
      <c r="E10" s="342"/>
      <c r="F10" s="318"/>
      <c r="G10" s="319"/>
      <c r="H10" s="895" t="s">
        <v>2653</v>
      </c>
      <c r="I10" s="896"/>
      <c r="J10" s="896"/>
      <c r="K10" s="897"/>
      <c r="L10" s="320" t="s">
        <v>2654</v>
      </c>
      <c r="M10" s="544"/>
      <c r="N10" s="323" t="s">
        <v>2655</v>
      </c>
      <c r="O10" s="920"/>
      <c r="P10" s="921"/>
      <c r="Q10" s="892"/>
      <c r="R10" s="893"/>
      <c r="S10" s="893"/>
      <c r="T10" s="893"/>
      <c r="U10" s="894"/>
    </row>
    <row r="11" spans="1:21" ht="171.75" customHeight="1" thickBot="1">
      <c r="B11" s="316" t="s">
        <v>2656</v>
      </c>
      <c r="C11" s="344" t="s">
        <v>2787</v>
      </c>
      <c r="D11" s="344" t="s">
        <v>2786</v>
      </c>
      <c r="E11" s="344" t="s">
        <v>324</v>
      </c>
      <c r="F11" s="344" t="s">
        <v>2785</v>
      </c>
      <c r="G11" s="321" t="s">
        <v>2784</v>
      </c>
      <c r="H11" s="344" t="s">
        <v>2783</v>
      </c>
      <c r="I11" s="344" t="s">
        <v>2782</v>
      </c>
      <c r="J11" s="344" t="s">
        <v>2781</v>
      </c>
      <c r="K11" s="344" t="s">
        <v>2780</v>
      </c>
      <c r="L11" s="344" t="s">
        <v>2779</v>
      </c>
      <c r="M11" s="922" t="s">
        <v>2778</v>
      </c>
      <c r="N11" s="923"/>
      <c r="O11" s="923"/>
      <c r="P11" s="923"/>
      <c r="Q11" s="923"/>
      <c r="R11" s="924"/>
      <c r="S11" s="922" t="s">
        <v>432</v>
      </c>
      <c r="T11" s="923"/>
      <c r="U11" s="924"/>
    </row>
    <row r="12" spans="1:21" ht="21.75" hidden="1" customHeight="1">
      <c r="B12" s="346"/>
      <c r="C12" s="347"/>
      <c r="D12" s="347"/>
      <c r="E12" s="347"/>
      <c r="F12" s="347"/>
      <c r="G12" s="348"/>
      <c r="H12" s="347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</row>
    <row r="13" spans="1:21" ht="15.75" hidden="1" thickBot="1">
      <c r="C13" s="614" t="s">
        <v>2791</v>
      </c>
      <c r="D13" s="615"/>
      <c r="E13"/>
      <c r="F13"/>
      <c r="G13"/>
      <c r="H13"/>
      <c r="I13"/>
      <c r="J13"/>
    </row>
    <row r="14" spans="1:21" ht="15.75" hidden="1" thickBot="1">
      <c r="C14" s="614" t="s">
        <v>2787</v>
      </c>
      <c r="D14" s="615" t="s">
        <v>2657</v>
      </c>
      <c r="E14"/>
      <c r="F14"/>
      <c r="G14"/>
      <c r="H14"/>
      <c r="I14"/>
      <c r="J14"/>
    </row>
    <row r="15" spans="1:21">
      <c r="B15" s="351">
        <v>1</v>
      </c>
      <c r="C15" s="769"/>
      <c r="D15" s="770"/>
      <c r="E15" s="548" t="str">
        <f t="shared" ref="E15:E21" si="0">IF(OR(ISBLANK(C15),C15="(Leer)"), "", VLOOKUP(C15,(list_Rohstoffschlüssel),2,FALSE))</f>
        <v/>
      </c>
      <c r="F15" s="556"/>
      <c r="G15" s="545">
        <f t="shared" ref="G15:G20" si="1">D15*F15</f>
        <v>0</v>
      </c>
      <c r="H15" s="559"/>
      <c r="I15" s="559"/>
      <c r="J15" s="568"/>
      <c r="K15" s="569"/>
      <c r="L15" s="569"/>
      <c r="M15" s="898" t="str">
        <f t="shared" ref="M15:M21" si="2">IF(OR(ISBLANK(C15),C15="(Leer)"), "", VLOOKUP(C15,(list_Rohstoffschlüssel),3,FALSE))</f>
        <v/>
      </c>
      <c r="N15" s="899"/>
      <c r="O15" s="899"/>
      <c r="P15" s="899"/>
      <c r="Q15" s="899"/>
      <c r="R15" s="900"/>
      <c r="S15" s="901"/>
      <c r="T15" s="902"/>
      <c r="U15" s="903"/>
    </row>
    <row r="16" spans="1:21" ht="15">
      <c r="B16" s="768">
        <v>2</v>
      </c>
      <c r="C16"/>
      <c r="D16"/>
      <c r="E16" s="549" t="str">
        <f t="shared" si="0"/>
        <v/>
      </c>
      <c r="F16" s="557"/>
      <c r="G16" s="546">
        <f t="shared" si="1"/>
        <v>0</v>
      </c>
      <c r="H16" s="561"/>
      <c r="I16" s="561"/>
      <c r="J16" s="570"/>
      <c r="K16" s="571"/>
      <c r="L16" s="571"/>
      <c r="M16" s="886" t="str">
        <f t="shared" si="2"/>
        <v/>
      </c>
      <c r="N16" s="887"/>
      <c r="O16" s="887"/>
      <c r="P16" s="887"/>
      <c r="Q16" s="887"/>
      <c r="R16" s="888"/>
      <c r="S16" s="889"/>
      <c r="T16" s="890"/>
      <c r="U16" s="891"/>
    </row>
    <row r="17" spans="2:21" ht="15">
      <c r="B17" s="352">
        <v>3</v>
      </c>
      <c r="C17" s="19"/>
      <c r="D17" s="19"/>
      <c r="E17" s="549" t="str">
        <f t="shared" si="0"/>
        <v/>
      </c>
      <c r="F17" s="557"/>
      <c r="G17" s="546">
        <f t="shared" si="1"/>
        <v>0</v>
      </c>
      <c r="H17" s="561"/>
      <c r="I17" s="561"/>
      <c r="J17" s="570"/>
      <c r="K17" s="571"/>
      <c r="L17" s="571"/>
      <c r="M17" s="886" t="str">
        <f t="shared" si="2"/>
        <v/>
      </c>
      <c r="N17" s="887"/>
      <c r="O17" s="887"/>
      <c r="P17" s="887"/>
      <c r="Q17" s="887"/>
      <c r="R17" s="888"/>
      <c r="S17" s="889"/>
      <c r="T17" s="890"/>
      <c r="U17" s="891"/>
    </row>
    <row r="18" spans="2:21" ht="15">
      <c r="B18" s="352">
        <v>4</v>
      </c>
      <c r="C18" s="19"/>
      <c r="D18" s="19"/>
      <c r="E18" s="549" t="str">
        <f t="shared" si="0"/>
        <v/>
      </c>
      <c r="F18" s="557"/>
      <c r="G18" s="546">
        <f t="shared" si="1"/>
        <v>0</v>
      </c>
      <c r="H18" s="561"/>
      <c r="I18" s="561"/>
      <c r="J18" s="570"/>
      <c r="K18" s="571"/>
      <c r="L18" s="571"/>
      <c r="M18" s="886" t="str">
        <f t="shared" si="2"/>
        <v/>
      </c>
      <c r="N18" s="887"/>
      <c r="O18" s="887"/>
      <c r="P18" s="887"/>
      <c r="Q18" s="887"/>
      <c r="R18" s="888"/>
      <c r="S18" s="889"/>
      <c r="T18" s="890"/>
      <c r="U18" s="891"/>
    </row>
    <row r="19" spans="2:21" ht="15">
      <c r="B19" s="352">
        <v>5</v>
      </c>
      <c r="C19" s="19"/>
      <c r="D19" s="19"/>
      <c r="E19" s="549" t="str">
        <f t="shared" si="0"/>
        <v/>
      </c>
      <c r="F19" s="557"/>
      <c r="G19" s="546">
        <f t="shared" si="1"/>
        <v>0</v>
      </c>
      <c r="H19" s="561"/>
      <c r="I19" s="561"/>
      <c r="J19" s="570"/>
      <c r="K19" s="571"/>
      <c r="L19" s="571"/>
      <c r="M19" s="886" t="str">
        <f t="shared" si="2"/>
        <v/>
      </c>
      <c r="N19" s="887"/>
      <c r="O19" s="887"/>
      <c r="P19" s="887"/>
      <c r="Q19" s="887"/>
      <c r="R19" s="888"/>
      <c r="S19" s="889"/>
      <c r="T19" s="890"/>
      <c r="U19" s="891"/>
    </row>
    <row r="20" spans="2:21" ht="15">
      <c r="B20" s="352">
        <v>6</v>
      </c>
      <c r="C20" s="19"/>
      <c r="D20" s="19"/>
      <c r="E20" s="549" t="str">
        <f t="shared" si="0"/>
        <v/>
      </c>
      <c r="F20" s="557"/>
      <c r="G20" s="546">
        <f t="shared" si="1"/>
        <v>0</v>
      </c>
      <c r="H20" s="561"/>
      <c r="I20" s="561"/>
      <c r="J20" s="570"/>
      <c r="K20" s="571"/>
      <c r="L20" s="571"/>
      <c r="M20" s="886" t="str">
        <f t="shared" si="2"/>
        <v/>
      </c>
      <c r="N20" s="887"/>
      <c r="O20" s="887"/>
      <c r="P20" s="887"/>
      <c r="Q20" s="887"/>
      <c r="R20" s="888"/>
      <c r="S20" s="889"/>
      <c r="T20" s="890"/>
      <c r="U20" s="891"/>
    </row>
    <row r="21" spans="2:21" ht="15.75" thickBot="1">
      <c r="B21" s="345">
        <v>7</v>
      </c>
      <c r="C21" s="755"/>
      <c r="D21" s="755"/>
      <c r="E21" s="574" t="str">
        <f t="shared" si="0"/>
        <v/>
      </c>
      <c r="F21" s="558"/>
      <c r="G21" s="547"/>
      <c r="H21" s="563"/>
      <c r="I21" s="563"/>
      <c r="J21" s="572"/>
      <c r="K21" s="573"/>
      <c r="L21" s="573"/>
      <c r="M21" s="928" t="str">
        <f t="shared" si="2"/>
        <v/>
      </c>
      <c r="N21" s="929"/>
      <c r="O21" s="929"/>
      <c r="P21" s="929"/>
      <c r="Q21" s="929"/>
      <c r="R21" s="930"/>
      <c r="S21" s="917"/>
      <c r="T21" s="918"/>
      <c r="U21" s="919"/>
    </row>
    <row r="22" spans="2:21" ht="16.5" thickBot="1">
      <c r="B22" s="925" t="s">
        <v>2770</v>
      </c>
      <c r="C22" s="926"/>
      <c r="D22" s="926"/>
      <c r="E22" s="926"/>
      <c r="F22" s="926"/>
      <c r="G22" s="926"/>
      <c r="H22" s="926"/>
      <c r="I22" s="926"/>
      <c r="J22" s="926"/>
      <c r="K22" s="926"/>
      <c r="L22" s="926"/>
      <c r="M22" s="926"/>
      <c r="N22" s="926"/>
      <c r="O22" s="926"/>
      <c r="P22" s="926"/>
      <c r="Q22" s="926"/>
      <c r="R22" s="926"/>
      <c r="S22" s="926"/>
      <c r="T22" s="926"/>
      <c r="U22" s="927"/>
    </row>
    <row r="23" spans="2:21" ht="15" thickBot="1"/>
    <row r="24" spans="2:21" ht="15" thickBot="1">
      <c r="B24" s="907" t="s">
        <v>2691</v>
      </c>
      <c r="C24" s="908"/>
      <c r="D24" s="908"/>
      <c r="E24" s="908"/>
      <c r="F24" s="908"/>
      <c r="G24" s="908"/>
      <c r="H24" s="908"/>
      <c r="I24" s="908"/>
      <c r="J24" s="908"/>
      <c r="K24" s="908"/>
      <c r="L24" s="908"/>
      <c r="M24" s="908"/>
      <c r="N24" s="908"/>
      <c r="O24" s="908"/>
      <c r="P24" s="908"/>
      <c r="Q24" s="908"/>
      <c r="R24" s="908"/>
      <c r="S24" s="908"/>
      <c r="T24" s="908"/>
      <c r="U24" s="909"/>
    </row>
    <row r="25" spans="2:21">
      <c r="B25" s="354">
        <v>1</v>
      </c>
      <c r="C25" s="559"/>
      <c r="D25" s="560"/>
      <c r="E25" s="553" t="str">
        <f t="shared" ref="E25:E31" si="3">IF(ISBLANK(C25), "", VLOOKUP(C25,(list_Rohstoffschlüssel),2,FALSE))</f>
        <v/>
      </c>
      <c r="F25" s="556"/>
      <c r="G25" s="550">
        <f t="shared" ref="G25:G31" si="4">D25*F25</f>
        <v>0</v>
      </c>
      <c r="H25" s="559"/>
      <c r="I25" s="559"/>
      <c r="J25" s="556"/>
      <c r="K25" s="565"/>
      <c r="L25" s="565"/>
      <c r="M25" s="910" t="str">
        <f t="shared" ref="M25:M31" si="5">IF(OR(ISBLANK(C25),C25="(Leer)"), "", VLOOKUP(C25,(list_Rohstoffschlüssel),3,FALSE))</f>
        <v/>
      </c>
      <c r="N25" s="911"/>
      <c r="O25" s="911"/>
      <c r="P25" s="911"/>
      <c r="Q25" s="911"/>
      <c r="R25" s="911"/>
      <c r="S25" s="911"/>
      <c r="T25" s="911"/>
      <c r="U25" s="912"/>
    </row>
    <row r="26" spans="2:21">
      <c r="B26" s="355">
        <v>2</v>
      </c>
      <c r="C26" s="561"/>
      <c r="D26" s="562"/>
      <c r="E26" s="554" t="str">
        <f t="shared" si="3"/>
        <v/>
      </c>
      <c r="F26" s="557"/>
      <c r="G26" s="551">
        <f t="shared" si="4"/>
        <v>0</v>
      </c>
      <c r="H26" s="561"/>
      <c r="I26" s="561"/>
      <c r="J26" s="557"/>
      <c r="K26" s="566"/>
      <c r="L26" s="566"/>
      <c r="M26" s="913" t="str">
        <f t="shared" si="5"/>
        <v/>
      </c>
      <c r="N26" s="913"/>
      <c r="O26" s="913"/>
      <c r="P26" s="913"/>
      <c r="Q26" s="913"/>
      <c r="R26" s="913"/>
      <c r="S26" s="913"/>
      <c r="T26" s="913"/>
      <c r="U26" s="914"/>
    </row>
    <row r="27" spans="2:21">
      <c r="B27" s="355">
        <v>3</v>
      </c>
      <c r="C27" s="561"/>
      <c r="D27" s="562"/>
      <c r="E27" s="554" t="str">
        <f t="shared" si="3"/>
        <v/>
      </c>
      <c r="F27" s="557"/>
      <c r="G27" s="551">
        <f t="shared" si="4"/>
        <v>0</v>
      </c>
      <c r="H27" s="561"/>
      <c r="I27" s="561"/>
      <c r="J27" s="557"/>
      <c r="K27" s="566"/>
      <c r="L27" s="566"/>
      <c r="M27" s="913" t="str">
        <f t="shared" si="5"/>
        <v/>
      </c>
      <c r="N27" s="913"/>
      <c r="O27" s="913"/>
      <c r="P27" s="913"/>
      <c r="Q27" s="913"/>
      <c r="R27" s="913"/>
      <c r="S27" s="913"/>
      <c r="T27" s="913"/>
      <c r="U27" s="914"/>
    </row>
    <row r="28" spans="2:21">
      <c r="B28" s="355">
        <v>4</v>
      </c>
      <c r="C28" s="561"/>
      <c r="D28" s="562"/>
      <c r="E28" s="554" t="str">
        <f t="shared" si="3"/>
        <v/>
      </c>
      <c r="F28" s="557"/>
      <c r="G28" s="551">
        <f t="shared" si="4"/>
        <v>0</v>
      </c>
      <c r="H28" s="561"/>
      <c r="I28" s="561"/>
      <c r="J28" s="557"/>
      <c r="K28" s="566"/>
      <c r="L28" s="566"/>
      <c r="M28" s="913" t="str">
        <f t="shared" si="5"/>
        <v/>
      </c>
      <c r="N28" s="913"/>
      <c r="O28" s="913"/>
      <c r="P28" s="913"/>
      <c r="Q28" s="913"/>
      <c r="R28" s="913"/>
      <c r="S28" s="913"/>
      <c r="T28" s="913"/>
      <c r="U28" s="914"/>
    </row>
    <row r="29" spans="2:21">
      <c r="B29" s="355">
        <v>5</v>
      </c>
      <c r="C29" s="561"/>
      <c r="D29" s="562"/>
      <c r="E29" s="554" t="str">
        <f t="shared" si="3"/>
        <v/>
      </c>
      <c r="F29" s="557"/>
      <c r="G29" s="551">
        <f t="shared" si="4"/>
        <v>0</v>
      </c>
      <c r="H29" s="561"/>
      <c r="I29" s="561"/>
      <c r="J29" s="557"/>
      <c r="K29" s="566"/>
      <c r="L29" s="566"/>
      <c r="M29" s="913" t="str">
        <f t="shared" si="5"/>
        <v/>
      </c>
      <c r="N29" s="913"/>
      <c r="O29" s="913"/>
      <c r="P29" s="913"/>
      <c r="Q29" s="913"/>
      <c r="R29" s="913"/>
      <c r="S29" s="913"/>
      <c r="T29" s="913"/>
      <c r="U29" s="914"/>
    </row>
    <row r="30" spans="2:21">
      <c r="B30" s="355">
        <v>6</v>
      </c>
      <c r="C30" s="561"/>
      <c r="D30" s="562"/>
      <c r="E30" s="554" t="str">
        <f t="shared" si="3"/>
        <v/>
      </c>
      <c r="F30" s="557"/>
      <c r="G30" s="551">
        <f t="shared" si="4"/>
        <v>0</v>
      </c>
      <c r="H30" s="561"/>
      <c r="I30" s="561"/>
      <c r="J30" s="557"/>
      <c r="K30" s="566"/>
      <c r="L30" s="566"/>
      <c r="M30" s="913" t="str">
        <f t="shared" si="5"/>
        <v/>
      </c>
      <c r="N30" s="913"/>
      <c r="O30" s="913"/>
      <c r="P30" s="913"/>
      <c r="Q30" s="913"/>
      <c r="R30" s="913"/>
      <c r="S30" s="913"/>
      <c r="T30" s="913"/>
      <c r="U30" s="914"/>
    </row>
    <row r="31" spans="2:21" ht="15" thickBot="1">
      <c r="B31" s="353">
        <v>7</v>
      </c>
      <c r="C31" s="563"/>
      <c r="D31" s="564"/>
      <c r="E31" s="555" t="str">
        <f t="shared" si="3"/>
        <v/>
      </c>
      <c r="F31" s="558"/>
      <c r="G31" s="552">
        <f t="shared" si="4"/>
        <v>0</v>
      </c>
      <c r="H31" s="563"/>
      <c r="I31" s="563"/>
      <c r="J31" s="558"/>
      <c r="K31" s="567"/>
      <c r="L31" s="567"/>
      <c r="M31" s="915" t="str">
        <f t="shared" si="5"/>
        <v/>
      </c>
      <c r="N31" s="915"/>
      <c r="O31" s="915"/>
      <c r="P31" s="915"/>
      <c r="Q31" s="915"/>
      <c r="R31" s="915"/>
      <c r="S31" s="915"/>
      <c r="T31" s="915"/>
      <c r="U31" s="916"/>
    </row>
    <row r="32" spans="2:21" ht="15" thickBot="1"/>
    <row r="33" spans="2:21">
      <c r="B33" s="360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1"/>
      <c r="S33" s="361"/>
      <c r="T33" s="361"/>
      <c r="U33" s="362"/>
    </row>
    <row r="34" spans="2:21" ht="15" thickBot="1">
      <c r="B34" s="905" t="s">
        <v>431</v>
      </c>
      <c r="C34" s="906"/>
      <c r="D34" s="906"/>
      <c r="E34" s="906"/>
      <c r="F34" s="906"/>
      <c r="G34" s="363"/>
      <c r="H34" s="363"/>
      <c r="I34" s="363"/>
      <c r="J34" s="363"/>
      <c r="K34" s="363"/>
      <c r="L34" s="363"/>
      <c r="M34" s="363"/>
      <c r="N34" s="363"/>
      <c r="O34" s="363"/>
      <c r="P34" s="363"/>
      <c r="Q34" s="363"/>
      <c r="R34" s="363"/>
      <c r="S34" s="363"/>
      <c r="T34" s="363"/>
      <c r="U34" s="364"/>
    </row>
  </sheetData>
  <mergeCells count="42">
    <mergeCell ref="S21:U21"/>
    <mergeCell ref="O10:P10"/>
    <mergeCell ref="M11:R11"/>
    <mergeCell ref="S11:U11"/>
    <mergeCell ref="B22:U22"/>
    <mergeCell ref="M21:R21"/>
    <mergeCell ref="S20:U20"/>
    <mergeCell ref="M16:R16"/>
    <mergeCell ref="M19:R19"/>
    <mergeCell ref="M20:R20"/>
    <mergeCell ref="S19:U19"/>
    <mergeCell ref="B34:F34"/>
    <mergeCell ref="B24:U24"/>
    <mergeCell ref="M25:U25"/>
    <mergeCell ref="M26:U26"/>
    <mergeCell ref="M27:U27"/>
    <mergeCell ref="M29:U29"/>
    <mergeCell ref="M30:U30"/>
    <mergeCell ref="M28:U28"/>
    <mergeCell ref="M31:U31"/>
    <mergeCell ref="B4:D4"/>
    <mergeCell ref="J5:N5"/>
    <mergeCell ref="R5:U5"/>
    <mergeCell ref="J6:N6"/>
    <mergeCell ref="R6:U6"/>
    <mergeCell ref="J7:N7"/>
    <mergeCell ref="R7:U7"/>
    <mergeCell ref="D5:F5"/>
    <mergeCell ref="D6:F6"/>
    <mergeCell ref="D7:F7"/>
    <mergeCell ref="D8:F8"/>
    <mergeCell ref="J8:N8"/>
    <mergeCell ref="R8:U8"/>
    <mergeCell ref="M17:R17"/>
    <mergeCell ref="M18:R18"/>
    <mergeCell ref="S16:U16"/>
    <mergeCell ref="S17:U17"/>
    <mergeCell ref="S18:U18"/>
    <mergeCell ref="Q10:U10"/>
    <mergeCell ref="H10:K10"/>
    <mergeCell ref="M15:R15"/>
    <mergeCell ref="S15:U15"/>
  </mergeCells>
  <conditionalFormatting sqref="K15:L21 J16:J21">
    <cfRule type="expression" dxfId="24" priority="30" stopIfTrue="1">
      <formula>OR($E15="LZ")</formula>
    </cfRule>
  </conditionalFormatting>
  <conditionalFormatting sqref="J19:L19">
    <cfRule type="expression" dxfId="23" priority="34" stopIfTrue="1">
      <formula>OR($E19="LZ")</formula>
    </cfRule>
  </conditionalFormatting>
  <conditionalFormatting sqref="J16:L16">
    <cfRule type="expression" dxfId="22" priority="36" stopIfTrue="1">
      <formula>OR($E36="LZ")</formula>
    </cfRule>
  </conditionalFormatting>
  <conditionalFormatting sqref="J17:L17">
    <cfRule type="expression" dxfId="21" priority="37" stopIfTrue="1">
      <formula>OR($E39="LZ")</formula>
    </cfRule>
  </conditionalFormatting>
  <conditionalFormatting sqref="F15:L21">
    <cfRule type="expression" dxfId="20" priority="10" stopIfTrue="1">
      <formula>OR($E15="LZ")</formula>
    </cfRule>
  </conditionalFormatting>
  <conditionalFormatting sqref="F17:G17">
    <cfRule type="expression" dxfId="19" priority="9" stopIfTrue="1">
      <formula>OR($E17="LZ")</formula>
    </cfRule>
  </conditionalFormatting>
  <conditionalFormatting sqref="F19:L19">
    <cfRule type="expression" dxfId="18" priority="8" stopIfTrue="1">
      <formula>OR($E19="LZ")</formula>
    </cfRule>
  </conditionalFormatting>
  <conditionalFormatting sqref="H16:L16">
    <cfRule type="expression" dxfId="17" priority="6" stopIfTrue="1">
      <formula>OR($E36="LZ")</formula>
    </cfRule>
  </conditionalFormatting>
  <conditionalFormatting sqref="H17:L17">
    <cfRule type="expression" dxfId="16" priority="5" stopIfTrue="1">
      <formula>OR($E39="LZ")</formula>
    </cfRule>
  </conditionalFormatting>
  <conditionalFormatting sqref="F25:F31">
    <cfRule type="expression" dxfId="15" priority="3" stopIfTrue="1">
      <formula>OR($E25="LZ")</formula>
    </cfRule>
  </conditionalFormatting>
  <conditionalFormatting sqref="F25:F31">
    <cfRule type="expression" dxfId="14" priority="2" stopIfTrue="1">
      <formula>OR($E25="LZ")</formula>
    </cfRule>
  </conditionalFormatting>
  <conditionalFormatting sqref="F21:L21">
    <cfRule type="expression" dxfId="13" priority="1" stopIfTrue="1">
      <formula>OR($E21="LZ")</formula>
    </cfRule>
  </conditionalFormatting>
  <conditionalFormatting sqref="H15:L15">
    <cfRule type="expression" dxfId="12" priority="41" stopIfTrue="1">
      <formula>OR(#REF!="LZ")</formula>
    </cfRule>
  </conditionalFormatting>
  <conditionalFormatting sqref="H20:L20">
    <cfRule type="expression" dxfId="11" priority="42" stopIfTrue="1">
      <formula>OR(#REF!="LZ")</formula>
    </cfRule>
  </conditionalFormatting>
  <dataValidations count="2">
    <dataValidation type="list" allowBlank="1" showInputMessage="1" showErrorMessage="1" sqref="H25:H31 H15:H21">
      <formula1>Abwicklungsmodelle</formula1>
    </dataValidation>
    <dataValidation type="list" allowBlank="1" showInputMessage="1" showErrorMessage="1" sqref="C25:C31">
      <formula1>Ergänzungsschlüssel</formula1>
    </dataValidation>
  </dataValidations>
  <hyperlinks>
    <hyperlink ref="T2" r:id="rId2"/>
  </hyperlinks>
  <pageMargins left="0.70866141732283472" right="0.70866141732283472" top="0.78740157480314965" bottom="0.78740157480314965" header="0.31496062992125984" footer="0.31496062992125984"/>
  <pageSetup paperSize="9" scale="56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tab05Pra">
    <pageSetUpPr fitToPage="1"/>
  </sheetPr>
  <dimension ref="B1:AH127"/>
  <sheetViews>
    <sheetView topLeftCell="J1" zoomScale="70" zoomScaleNormal="70" workbookViewId="0">
      <pane ySplit="6" topLeftCell="A7" activePane="bottomLeft" state="frozen"/>
      <selection activeCell="S44" sqref="S44"/>
      <selection pane="bottomLeft" activeCell="W16" sqref="W16"/>
    </sheetView>
  </sheetViews>
  <sheetFormatPr baseColWidth="10" defaultRowHeight="15"/>
  <cols>
    <col min="1" max="1" width="2.7109375" style="49" customWidth="1"/>
    <col min="2" max="2" width="11.7109375" style="49" customWidth="1"/>
    <col min="3" max="3" width="40.7109375" style="49" customWidth="1"/>
    <col min="4" max="4" width="10.42578125" style="49" customWidth="1"/>
    <col min="5" max="5" width="35.28515625" style="49" customWidth="1"/>
    <col min="6" max="6" width="29.28515625" style="49" customWidth="1"/>
    <col min="7" max="7" width="4.28515625" style="49" customWidth="1"/>
    <col min="8" max="8" width="5.5703125" style="49" bestFit="1" customWidth="1"/>
    <col min="9" max="9" width="37.42578125" style="49" customWidth="1"/>
    <col min="10" max="10" width="4.28515625" style="49" customWidth="1"/>
    <col min="11" max="11" width="29.5703125" style="49" customWidth="1"/>
    <col min="12" max="12" width="18.140625" style="49" customWidth="1"/>
    <col min="13" max="13" width="14.7109375" style="49" customWidth="1"/>
    <col min="14" max="14" width="4.5703125" style="49" customWidth="1"/>
    <col min="15" max="15" width="48.42578125" style="49" customWidth="1"/>
    <col min="16" max="16" width="9.5703125" style="49" customWidth="1"/>
    <col min="17" max="17" width="17.5703125" style="49" customWidth="1"/>
    <col min="18" max="18" width="4" style="49" customWidth="1"/>
    <col min="19" max="19" width="86.7109375" style="49" customWidth="1"/>
    <col min="20" max="20" width="17.7109375" style="49" bestFit="1" customWidth="1"/>
    <col min="21" max="21" width="17.5703125" style="49" customWidth="1"/>
    <col min="22" max="22" width="4.85546875" style="49" customWidth="1"/>
    <col min="23" max="23" width="25.42578125" style="49" customWidth="1"/>
    <col min="24" max="24" width="5" style="49" customWidth="1"/>
    <col min="25" max="25" width="6.28515625" style="49" customWidth="1"/>
    <col min="26" max="26" width="4.140625" style="49" customWidth="1"/>
    <col min="27" max="27" width="26.140625" style="49" bestFit="1" customWidth="1"/>
    <col min="28" max="28" width="11.42578125" style="49"/>
    <col min="29" max="29" width="13.42578125" style="49" bestFit="1" customWidth="1"/>
    <col min="30" max="31" width="11.42578125" style="49"/>
    <col min="32" max="32" width="48" style="309" bestFit="1" customWidth="1"/>
    <col min="33" max="33" width="11.42578125" style="49"/>
    <col min="34" max="34" width="85.5703125" style="49" bestFit="1" customWidth="1"/>
    <col min="35" max="35" width="18.42578125" style="49" customWidth="1"/>
    <col min="36" max="16384" width="11.42578125" style="49"/>
  </cols>
  <sheetData>
    <row r="1" spans="2:34" ht="9.75" customHeight="1" thickBot="1"/>
    <row r="2" spans="2:34" ht="26.25" customHeight="1">
      <c r="B2" s="9" t="s">
        <v>1</v>
      </c>
      <c r="C2" s="12"/>
      <c r="D2" s="1"/>
      <c r="E2" s="1"/>
      <c r="F2" s="12" t="s">
        <v>2</v>
      </c>
      <c r="G2" s="1"/>
      <c r="H2" s="1"/>
      <c r="I2" s="1"/>
      <c r="J2" s="1"/>
      <c r="K2" s="2"/>
    </row>
    <row r="3" spans="2:34" ht="18">
      <c r="B3" s="10" t="s">
        <v>3</v>
      </c>
      <c r="C3" s="13"/>
      <c r="D3" s="7"/>
      <c r="E3" s="7"/>
      <c r="F3" s="15" t="s">
        <v>64</v>
      </c>
      <c r="G3" s="3"/>
      <c r="H3" s="3"/>
      <c r="I3" s="3"/>
      <c r="J3" s="3"/>
      <c r="K3" s="4"/>
    </row>
    <row r="4" spans="2:34" ht="15.75" thickBot="1">
      <c r="B4" s="11" t="s">
        <v>411</v>
      </c>
      <c r="C4" s="14"/>
      <c r="D4" s="20"/>
      <c r="E4" s="20"/>
      <c r="F4" s="5"/>
      <c r="G4" s="5"/>
      <c r="H4" s="5"/>
      <c r="I4" s="5"/>
      <c r="J4" s="5"/>
      <c r="K4" s="6"/>
      <c r="O4" s="49" t="s">
        <v>379</v>
      </c>
      <c r="Q4" s="38">
        <v>40995</v>
      </c>
    </row>
    <row r="6" spans="2:34" ht="33.75" customHeight="1">
      <c r="B6" s="324" t="s">
        <v>65</v>
      </c>
      <c r="C6" s="325"/>
      <c r="D6" s="8"/>
      <c r="E6" s="27" t="s">
        <v>66</v>
      </c>
      <c r="F6" s="28"/>
      <c r="G6" s="29"/>
      <c r="H6" s="931" t="s">
        <v>485</v>
      </c>
      <c r="I6" s="932"/>
      <c r="J6" s="29"/>
      <c r="K6" s="27" t="s">
        <v>284</v>
      </c>
      <c r="L6" s="30" t="s">
        <v>293</v>
      </c>
      <c r="M6" s="31" t="s">
        <v>231</v>
      </c>
      <c r="O6" s="35" t="s">
        <v>422</v>
      </c>
      <c r="P6" s="43"/>
      <c r="Q6" s="36" t="s">
        <v>316</v>
      </c>
      <c r="S6" s="35" t="s">
        <v>333</v>
      </c>
      <c r="T6" s="43" t="s">
        <v>439</v>
      </c>
      <c r="U6" s="36" t="s">
        <v>316</v>
      </c>
      <c r="W6" s="39" t="s">
        <v>423</v>
      </c>
      <c r="Y6" s="39" t="s">
        <v>424</v>
      </c>
      <c r="AA6" s="42" t="s">
        <v>436</v>
      </c>
      <c r="AC6" s="42" t="s">
        <v>482</v>
      </c>
      <c r="AE6" s="50" t="s">
        <v>618</v>
      </c>
      <c r="AF6" s="63"/>
      <c r="AH6" s="57" t="s">
        <v>664</v>
      </c>
    </row>
    <row r="7" spans="2:34" ht="6" customHeight="1">
      <c r="B7" s="326"/>
      <c r="C7" s="327"/>
      <c r="E7" s="25"/>
      <c r="F7" s="25"/>
      <c r="K7" s="25"/>
      <c r="L7" s="25"/>
      <c r="M7" s="25"/>
    </row>
    <row r="8" spans="2:34">
      <c r="B8" s="328" t="s">
        <v>521</v>
      </c>
      <c r="C8" s="329" t="s">
        <v>570</v>
      </c>
      <c r="E8" s="46" t="s">
        <v>47</v>
      </c>
      <c r="F8" s="47" t="s">
        <v>89</v>
      </c>
      <c r="H8" s="46" t="s">
        <v>47</v>
      </c>
      <c r="I8" s="47" t="s">
        <v>89</v>
      </c>
      <c r="K8" s="23" t="s">
        <v>127</v>
      </c>
      <c r="L8" s="19" t="s">
        <v>128</v>
      </c>
      <c r="M8" s="24" t="s">
        <v>229</v>
      </c>
      <c r="O8" s="702" t="s">
        <v>440</v>
      </c>
      <c r="P8" s="44" t="s">
        <v>334</v>
      </c>
      <c r="Q8" s="34"/>
      <c r="S8" s="708" t="s">
        <v>362</v>
      </c>
      <c r="T8" s="398" t="s">
        <v>335</v>
      </c>
      <c r="U8" s="34"/>
      <c r="W8" s="40" t="s">
        <v>344</v>
      </c>
      <c r="Y8" s="32" t="s">
        <v>391</v>
      </c>
      <c r="AA8" s="40" t="s">
        <v>334</v>
      </c>
      <c r="AC8" s="40" t="s">
        <v>483</v>
      </c>
      <c r="AE8" s="51">
        <v>40765</v>
      </c>
      <c r="AF8" s="310" t="s">
        <v>619</v>
      </c>
      <c r="AH8" s="58" t="s">
        <v>663</v>
      </c>
    </row>
    <row r="9" spans="2:34">
      <c r="B9" s="330" t="s">
        <v>522</v>
      </c>
      <c r="C9" s="331" t="s">
        <v>571</v>
      </c>
      <c r="E9" s="55" t="s">
        <v>70</v>
      </c>
      <c r="F9" s="54" t="s">
        <v>69</v>
      </c>
      <c r="H9" s="55" t="s">
        <v>70</v>
      </c>
      <c r="I9" s="54" t="s">
        <v>69</v>
      </c>
      <c r="K9" s="23" t="s">
        <v>93</v>
      </c>
      <c r="L9" s="19" t="s">
        <v>94</v>
      </c>
      <c r="M9" s="24" t="s">
        <v>230</v>
      </c>
      <c r="O9" s="702" t="s">
        <v>441</v>
      </c>
      <c r="P9" s="26" t="s">
        <v>334</v>
      </c>
      <c r="Q9" s="24"/>
      <c r="S9" s="708" t="s">
        <v>363</v>
      </c>
      <c r="T9" s="398" t="s">
        <v>335</v>
      </c>
      <c r="U9" s="24"/>
      <c r="W9" s="21" t="s">
        <v>380</v>
      </c>
      <c r="Y9" s="22" t="s">
        <v>392</v>
      </c>
      <c r="AA9" s="21" t="s">
        <v>335</v>
      </c>
      <c r="AC9" s="21" t="s">
        <v>473</v>
      </c>
      <c r="AE9" s="52">
        <v>40765</v>
      </c>
      <c r="AF9" s="75" t="s">
        <v>620</v>
      </c>
      <c r="AH9" s="19"/>
    </row>
    <row r="10" spans="2:34">
      <c r="B10" s="330" t="s">
        <v>523</v>
      </c>
      <c r="C10" s="331" t="s">
        <v>572</v>
      </c>
      <c r="E10" s="55" t="s">
        <v>72</v>
      </c>
      <c r="F10" s="54" t="s">
        <v>73</v>
      </c>
      <c r="H10" s="55" t="s">
        <v>72</v>
      </c>
      <c r="I10" s="54" t="s">
        <v>73</v>
      </c>
      <c r="K10" s="23" t="s">
        <v>187</v>
      </c>
      <c r="L10" s="19" t="s">
        <v>188</v>
      </c>
      <c r="M10" s="24" t="s">
        <v>232</v>
      </c>
      <c r="O10" s="702" t="s">
        <v>297</v>
      </c>
      <c r="P10" s="26" t="s">
        <v>334</v>
      </c>
      <c r="Q10" s="24"/>
      <c r="S10" s="709" t="s">
        <v>454</v>
      </c>
      <c r="T10" s="398" t="s">
        <v>335</v>
      </c>
      <c r="U10" s="24"/>
      <c r="W10" s="21" t="s">
        <v>381</v>
      </c>
      <c r="AA10" s="21" t="s">
        <v>336</v>
      </c>
      <c r="AC10" s="22" t="s">
        <v>472</v>
      </c>
      <c r="AE10" s="52">
        <v>40765</v>
      </c>
      <c r="AF10" s="75" t="s">
        <v>621</v>
      </c>
      <c r="AH10" s="19"/>
    </row>
    <row r="11" spans="2:34">
      <c r="B11" s="330" t="s">
        <v>524</v>
      </c>
      <c r="C11" s="331" t="s">
        <v>573</v>
      </c>
      <c r="E11" s="55" t="s">
        <v>83</v>
      </c>
      <c r="F11" s="54" t="s">
        <v>84</v>
      </c>
      <c r="H11" s="55" t="s">
        <v>83</v>
      </c>
      <c r="I11" s="54" t="s">
        <v>84</v>
      </c>
      <c r="K11" s="23" t="s">
        <v>95</v>
      </c>
      <c r="L11" s="19" t="s">
        <v>96</v>
      </c>
      <c r="M11" s="24" t="s">
        <v>88</v>
      </c>
      <c r="O11" s="702" t="s">
        <v>442</v>
      </c>
      <c r="P11" s="26" t="s">
        <v>334</v>
      </c>
      <c r="Q11" s="24"/>
      <c r="S11" s="708" t="s">
        <v>488</v>
      </c>
      <c r="T11" s="398" t="s">
        <v>335</v>
      </c>
      <c r="U11" s="24"/>
      <c r="W11" s="41" t="s">
        <v>475</v>
      </c>
      <c r="AA11" s="22" t="s">
        <v>664</v>
      </c>
      <c r="AE11" s="52">
        <v>40765</v>
      </c>
      <c r="AF11" s="75" t="s">
        <v>622</v>
      </c>
      <c r="AH11" s="19"/>
    </row>
    <row r="12" spans="2:34">
      <c r="B12" s="330" t="s">
        <v>525</v>
      </c>
      <c r="C12" s="331" t="s">
        <v>574</v>
      </c>
      <c r="E12" s="55" t="s">
        <v>232</v>
      </c>
      <c r="F12" s="54" t="s">
        <v>510</v>
      </c>
      <c r="H12" s="55" t="s">
        <v>230</v>
      </c>
      <c r="I12" s="54" t="s">
        <v>623</v>
      </c>
      <c r="K12" s="23" t="s">
        <v>99</v>
      </c>
      <c r="L12" s="19" t="s">
        <v>100</v>
      </c>
      <c r="M12" s="24" t="s">
        <v>233</v>
      </c>
      <c r="O12" s="701" t="s">
        <v>299</v>
      </c>
      <c r="P12" s="26" t="s">
        <v>334</v>
      </c>
      <c r="Q12" s="24"/>
      <c r="S12" s="708" t="s">
        <v>2806</v>
      </c>
      <c r="T12" s="398" t="s">
        <v>335</v>
      </c>
      <c r="U12" s="24"/>
      <c r="W12" s="41" t="s">
        <v>476</v>
      </c>
      <c r="AE12" s="52">
        <v>40766</v>
      </c>
      <c r="AF12" s="75" t="s">
        <v>648</v>
      </c>
      <c r="AH12" s="19"/>
    </row>
    <row r="13" spans="2:34">
      <c r="B13" s="330" t="s">
        <v>526</v>
      </c>
      <c r="C13" s="331" t="s">
        <v>575</v>
      </c>
      <c r="E13" s="55" t="s">
        <v>88</v>
      </c>
      <c r="F13" s="54" t="s">
        <v>498</v>
      </c>
      <c r="H13" s="55" t="s">
        <v>624</v>
      </c>
      <c r="I13" s="54" t="s">
        <v>625</v>
      </c>
      <c r="K13" s="23" t="s">
        <v>97</v>
      </c>
      <c r="L13" s="19" t="s">
        <v>98</v>
      </c>
      <c r="M13" s="24" t="s">
        <v>47</v>
      </c>
      <c r="O13" s="702" t="s">
        <v>443</v>
      </c>
      <c r="P13" s="26" t="s">
        <v>334</v>
      </c>
      <c r="Q13" s="24"/>
      <c r="S13" s="708" t="s">
        <v>455</v>
      </c>
      <c r="T13" s="398" t="s">
        <v>335</v>
      </c>
      <c r="U13" s="24"/>
      <c r="W13" s="41" t="s">
        <v>382</v>
      </c>
      <c r="AE13" s="52">
        <v>40766</v>
      </c>
      <c r="AF13" s="75" t="s">
        <v>661</v>
      </c>
      <c r="AH13" s="19"/>
    </row>
    <row r="14" spans="2:34">
      <c r="B14" s="330" t="s">
        <v>527</v>
      </c>
      <c r="C14" s="331" t="s">
        <v>576</v>
      </c>
      <c r="E14" s="55" t="s">
        <v>235</v>
      </c>
      <c r="F14" s="54" t="s">
        <v>490</v>
      </c>
      <c r="H14" s="55" t="s">
        <v>232</v>
      </c>
      <c r="I14" s="54" t="s">
        <v>510</v>
      </c>
      <c r="K14" s="23" t="s">
        <v>103</v>
      </c>
      <c r="L14" s="19" t="s">
        <v>104</v>
      </c>
      <c r="M14" s="24" t="s">
        <v>234</v>
      </c>
      <c r="O14" s="701" t="s">
        <v>305</v>
      </c>
      <c r="P14" s="26" t="s">
        <v>334</v>
      </c>
      <c r="Q14" s="24"/>
      <c r="S14" s="708" t="s">
        <v>364</v>
      </c>
      <c r="T14" s="398" t="s">
        <v>335</v>
      </c>
      <c r="U14" s="24"/>
      <c r="W14" s="41" t="s">
        <v>383</v>
      </c>
      <c r="AE14" s="52">
        <v>40766</v>
      </c>
      <c r="AF14" s="75" t="s">
        <v>662</v>
      </c>
      <c r="AH14" s="19"/>
    </row>
    <row r="15" spans="2:34">
      <c r="B15" s="330" t="s">
        <v>528</v>
      </c>
      <c r="C15" s="331" t="s">
        <v>577</v>
      </c>
      <c r="E15" s="55" t="s">
        <v>71</v>
      </c>
      <c r="F15" s="54" t="s">
        <v>517</v>
      </c>
      <c r="H15" s="55" t="s">
        <v>88</v>
      </c>
      <c r="I15" s="54" t="s">
        <v>498</v>
      </c>
      <c r="K15" s="23" t="s">
        <v>105</v>
      </c>
      <c r="L15" s="19" t="s">
        <v>106</v>
      </c>
      <c r="M15" s="24" t="s">
        <v>71</v>
      </c>
      <c r="O15" s="702" t="s">
        <v>308</v>
      </c>
      <c r="P15" s="26" t="s">
        <v>334</v>
      </c>
      <c r="Q15" s="24"/>
      <c r="S15" s="708" t="s">
        <v>489</v>
      </c>
      <c r="T15" s="398" t="s">
        <v>335</v>
      </c>
      <c r="U15" s="24"/>
      <c r="W15" s="41" t="s">
        <v>384</v>
      </c>
      <c r="AE15" s="52">
        <v>40780</v>
      </c>
      <c r="AF15" s="75" t="s">
        <v>665</v>
      </c>
      <c r="AH15" s="19"/>
    </row>
    <row r="16" spans="2:34">
      <c r="B16" s="330" t="s">
        <v>529</v>
      </c>
      <c r="C16" s="331" t="s">
        <v>578</v>
      </c>
      <c r="E16" s="55" t="s">
        <v>67</v>
      </c>
      <c r="F16" s="54" t="s">
        <v>516</v>
      </c>
      <c r="H16" s="23" t="s">
        <v>234</v>
      </c>
      <c r="I16" s="24" t="s">
        <v>626</v>
      </c>
      <c r="K16" s="23" t="s">
        <v>101</v>
      </c>
      <c r="L16" s="19" t="s">
        <v>102</v>
      </c>
      <c r="M16" s="24" t="s">
        <v>235</v>
      </c>
      <c r="O16" s="702" t="s">
        <v>444</v>
      </c>
      <c r="P16" s="26" t="s">
        <v>334</v>
      </c>
      <c r="Q16" s="24"/>
      <c r="S16" s="708" t="s">
        <v>2776</v>
      </c>
      <c r="T16" s="398" t="s">
        <v>335</v>
      </c>
      <c r="U16" s="24"/>
      <c r="W16" s="53" t="s">
        <v>345</v>
      </c>
      <c r="AE16" s="52">
        <v>40780</v>
      </c>
      <c r="AF16" s="75" t="s">
        <v>666</v>
      </c>
      <c r="AH16" s="19"/>
    </row>
    <row r="17" spans="2:34" ht="30">
      <c r="B17" s="330" t="s">
        <v>530</v>
      </c>
      <c r="C17" s="331" t="s">
        <v>579</v>
      </c>
      <c r="E17" s="55" t="s">
        <v>79</v>
      </c>
      <c r="F17" s="54" t="s">
        <v>80</v>
      </c>
      <c r="H17" s="23" t="s">
        <v>233</v>
      </c>
      <c r="I17" s="24" t="s">
        <v>627</v>
      </c>
      <c r="K17" s="23" t="s">
        <v>113</v>
      </c>
      <c r="L17" s="19" t="s">
        <v>114</v>
      </c>
      <c r="M17" s="24" t="s">
        <v>83</v>
      </c>
      <c r="O17" s="701" t="s">
        <v>445</v>
      </c>
      <c r="P17" s="26" t="s">
        <v>334</v>
      </c>
      <c r="Q17" s="24"/>
      <c r="S17" s="710" t="s">
        <v>2807</v>
      </c>
      <c r="T17" s="399" t="s">
        <v>335</v>
      </c>
      <c r="U17" s="24"/>
      <c r="W17" s="41" t="s">
        <v>480</v>
      </c>
      <c r="AE17" s="52">
        <v>40995</v>
      </c>
      <c r="AF17" s="75" t="s">
        <v>2549</v>
      </c>
      <c r="AH17" s="19"/>
    </row>
    <row r="18" spans="2:34" ht="28.5" customHeight="1">
      <c r="B18" s="330" t="s">
        <v>531</v>
      </c>
      <c r="C18" s="331" t="s">
        <v>580</v>
      </c>
      <c r="E18" s="55" t="s">
        <v>242</v>
      </c>
      <c r="F18" s="54" t="s">
        <v>499</v>
      </c>
      <c r="H18" s="55" t="s">
        <v>235</v>
      </c>
      <c r="I18" s="54" t="s">
        <v>628</v>
      </c>
      <c r="K18" s="23" t="s">
        <v>121</v>
      </c>
      <c r="L18" s="19" t="s">
        <v>122</v>
      </c>
      <c r="M18" s="24" t="s">
        <v>236</v>
      </c>
      <c r="O18" s="702" t="s">
        <v>446</v>
      </c>
      <c r="P18" s="26" t="s">
        <v>334</v>
      </c>
      <c r="Q18" s="24"/>
      <c r="S18" s="708" t="s">
        <v>456</v>
      </c>
      <c r="T18" s="398" t="s">
        <v>335</v>
      </c>
      <c r="U18" s="24"/>
      <c r="W18" s="41" t="s">
        <v>481</v>
      </c>
      <c r="AE18" s="67">
        <v>41039</v>
      </c>
      <c r="AF18" s="75" t="s">
        <v>2550</v>
      </c>
      <c r="AH18" s="19"/>
    </row>
    <row r="19" spans="2:34">
      <c r="B19" s="330" t="s">
        <v>532</v>
      </c>
      <c r="C19" s="331" t="s">
        <v>581</v>
      </c>
      <c r="E19" s="55" t="s">
        <v>236</v>
      </c>
      <c r="F19" s="54" t="s">
        <v>491</v>
      </c>
      <c r="H19" s="55" t="s">
        <v>71</v>
      </c>
      <c r="I19" s="54" t="s">
        <v>517</v>
      </c>
      <c r="K19" s="23" t="s">
        <v>119</v>
      </c>
      <c r="L19" s="19" t="s">
        <v>120</v>
      </c>
      <c r="M19" s="24" t="s">
        <v>47</v>
      </c>
      <c r="O19" s="702" t="s">
        <v>375</v>
      </c>
      <c r="P19" s="26" t="s">
        <v>334</v>
      </c>
      <c r="Q19" s="24"/>
      <c r="S19" s="709" t="s">
        <v>298</v>
      </c>
      <c r="T19" s="398" t="s">
        <v>335</v>
      </c>
      <c r="U19" s="24"/>
      <c r="W19" s="41" t="s">
        <v>469</v>
      </c>
      <c r="AE19" s="73">
        <v>41039</v>
      </c>
      <c r="AF19" s="75" t="s">
        <v>2552</v>
      </c>
      <c r="AH19" s="19"/>
    </row>
    <row r="20" spans="2:34">
      <c r="B20" s="330" t="s">
        <v>533</v>
      </c>
      <c r="C20" s="331" t="s">
        <v>582</v>
      </c>
      <c r="E20" s="55" t="s">
        <v>229</v>
      </c>
      <c r="F20" s="54" t="s">
        <v>492</v>
      </c>
      <c r="H20" s="55" t="s">
        <v>277</v>
      </c>
      <c r="I20" s="54" t="s">
        <v>629</v>
      </c>
      <c r="K20" s="23" t="s">
        <v>254</v>
      </c>
      <c r="L20" s="26" t="s">
        <v>295</v>
      </c>
      <c r="M20" s="24" t="s">
        <v>255</v>
      </c>
      <c r="O20" s="702" t="s">
        <v>447</v>
      </c>
      <c r="P20" s="26" t="s">
        <v>334</v>
      </c>
      <c r="Q20" s="24"/>
      <c r="S20" s="708" t="s">
        <v>457</v>
      </c>
      <c r="T20" s="398" t="s">
        <v>335</v>
      </c>
      <c r="U20" s="24"/>
      <c r="W20" s="41" t="s">
        <v>470</v>
      </c>
      <c r="AE20" s="76">
        <v>41039</v>
      </c>
      <c r="AF20" s="75" t="s">
        <v>2553</v>
      </c>
      <c r="AH20" s="19"/>
    </row>
    <row r="21" spans="2:34">
      <c r="B21" s="330" t="s">
        <v>534</v>
      </c>
      <c r="C21" s="331" t="s">
        <v>583</v>
      </c>
      <c r="E21" s="55" t="s">
        <v>484</v>
      </c>
      <c r="F21" s="54" t="s">
        <v>493</v>
      </c>
      <c r="H21" s="55" t="s">
        <v>67</v>
      </c>
      <c r="I21" s="54" t="s">
        <v>516</v>
      </c>
      <c r="K21" s="23" t="s">
        <v>125</v>
      </c>
      <c r="L21" s="19" t="s">
        <v>126</v>
      </c>
      <c r="M21" s="24" t="s">
        <v>47</v>
      </c>
      <c r="O21" s="702" t="s">
        <v>448</v>
      </c>
      <c r="P21" s="26" t="s">
        <v>334</v>
      </c>
      <c r="Q21" s="24"/>
      <c r="S21" s="708" t="s">
        <v>365</v>
      </c>
      <c r="T21" s="398" t="s">
        <v>335</v>
      </c>
      <c r="U21" s="24"/>
      <c r="W21" s="41" t="s">
        <v>471</v>
      </c>
      <c r="AE21" s="76">
        <v>41039</v>
      </c>
      <c r="AF21" s="75" t="s">
        <v>2554</v>
      </c>
      <c r="AH21" s="19"/>
    </row>
    <row r="22" spans="2:34" ht="30">
      <c r="B22" s="330" t="s">
        <v>535</v>
      </c>
      <c r="C22" s="331" t="s">
        <v>584</v>
      </c>
      <c r="E22" s="55" t="s">
        <v>243</v>
      </c>
      <c r="F22" s="54" t="s">
        <v>500</v>
      </c>
      <c r="H22" s="55" t="s">
        <v>79</v>
      </c>
      <c r="I22" s="54" t="s">
        <v>80</v>
      </c>
      <c r="K22" s="23" t="s">
        <v>131</v>
      </c>
      <c r="L22" s="19" t="s">
        <v>132</v>
      </c>
      <c r="M22" s="24" t="s">
        <v>47</v>
      </c>
      <c r="O22" s="703" t="s">
        <v>429</v>
      </c>
      <c r="P22" s="26" t="s">
        <v>334</v>
      </c>
      <c r="Q22" s="24"/>
      <c r="S22" s="708" t="s">
        <v>366</v>
      </c>
      <c r="T22" s="398" t="s">
        <v>335</v>
      </c>
      <c r="U22" s="24"/>
      <c r="W22" s="41" t="s">
        <v>472</v>
      </c>
      <c r="AE22" s="76">
        <v>41039</v>
      </c>
      <c r="AF22" s="75" t="s">
        <v>2558</v>
      </c>
      <c r="AH22" s="19"/>
    </row>
    <row r="23" spans="2:34">
      <c r="B23" s="330" t="s">
        <v>536</v>
      </c>
      <c r="C23" s="331" t="s">
        <v>585</v>
      </c>
      <c r="E23" s="55" t="s">
        <v>268</v>
      </c>
      <c r="F23" s="54" t="s">
        <v>501</v>
      </c>
      <c r="H23" s="55" t="s">
        <v>242</v>
      </c>
      <c r="I23" s="54" t="s">
        <v>499</v>
      </c>
      <c r="K23" s="23" t="s">
        <v>129</v>
      </c>
      <c r="L23" s="19" t="s">
        <v>130</v>
      </c>
      <c r="M23" s="24" t="s">
        <v>47</v>
      </c>
      <c r="O23" s="702" t="s">
        <v>449</v>
      </c>
      <c r="P23" s="26" t="s">
        <v>334</v>
      </c>
      <c r="Q23" s="24"/>
      <c r="S23" s="709" t="s">
        <v>458</v>
      </c>
      <c r="T23" s="398" t="s">
        <v>335</v>
      </c>
      <c r="U23" s="24"/>
      <c r="W23" s="41" t="s">
        <v>473</v>
      </c>
      <c r="AE23" s="76">
        <v>41043</v>
      </c>
      <c r="AF23" s="75" t="s">
        <v>2559</v>
      </c>
      <c r="AH23" s="19"/>
    </row>
    <row r="24" spans="2:34">
      <c r="B24" s="330" t="s">
        <v>537</v>
      </c>
      <c r="C24" s="331" t="s">
        <v>586</v>
      </c>
      <c r="E24" s="55" t="s">
        <v>82</v>
      </c>
      <c r="F24" s="54" t="s">
        <v>502</v>
      </c>
      <c r="H24" s="55" t="s">
        <v>236</v>
      </c>
      <c r="I24" s="54" t="s">
        <v>491</v>
      </c>
      <c r="K24" s="23" t="s">
        <v>135</v>
      </c>
      <c r="L24" s="19" t="s">
        <v>136</v>
      </c>
      <c r="M24" s="24" t="s">
        <v>47</v>
      </c>
      <c r="O24" s="702" t="s">
        <v>300</v>
      </c>
      <c r="P24" s="26" t="s">
        <v>334</v>
      </c>
      <c r="Q24" s="24"/>
      <c r="S24" s="708" t="s">
        <v>459</v>
      </c>
      <c r="T24" s="398" t="s">
        <v>335</v>
      </c>
      <c r="U24" s="24"/>
      <c r="W24" s="41" t="s">
        <v>474</v>
      </c>
      <c r="AE24" s="76">
        <v>41043</v>
      </c>
      <c r="AF24" s="75" t="s">
        <v>2561</v>
      </c>
      <c r="AH24" s="19"/>
    </row>
    <row r="25" spans="2:34">
      <c r="B25" s="330" t="s">
        <v>538</v>
      </c>
      <c r="C25" s="331" t="s">
        <v>587</v>
      </c>
      <c r="E25" s="55" t="s">
        <v>86</v>
      </c>
      <c r="F25" s="54" t="s">
        <v>503</v>
      </c>
      <c r="H25" s="55" t="s">
        <v>229</v>
      </c>
      <c r="I25" s="54" t="s">
        <v>492</v>
      </c>
      <c r="K25" s="23" t="s">
        <v>133</v>
      </c>
      <c r="L25" s="19" t="s">
        <v>134</v>
      </c>
      <c r="M25" s="24" t="s">
        <v>72</v>
      </c>
      <c r="O25" s="702" t="s">
        <v>309</v>
      </c>
      <c r="P25" s="26" t="s">
        <v>334</v>
      </c>
      <c r="Q25" s="24"/>
      <c r="S25" s="708" t="s">
        <v>367</v>
      </c>
      <c r="T25" s="398" t="s">
        <v>335</v>
      </c>
      <c r="U25" s="24"/>
      <c r="W25" s="41" t="s">
        <v>477</v>
      </c>
      <c r="AE25" s="196">
        <v>41043</v>
      </c>
      <c r="AF25" s="197" t="s">
        <v>2562</v>
      </c>
      <c r="AH25" s="19"/>
    </row>
    <row r="26" spans="2:34" ht="30">
      <c r="B26" s="330" t="s">
        <v>539</v>
      </c>
      <c r="C26" s="331" t="s">
        <v>588</v>
      </c>
      <c r="E26" s="55" t="s">
        <v>85</v>
      </c>
      <c r="F26" s="54" t="s">
        <v>504</v>
      </c>
      <c r="H26" s="55" t="s">
        <v>484</v>
      </c>
      <c r="I26" s="54" t="s">
        <v>493</v>
      </c>
      <c r="K26" s="23" t="s">
        <v>2575</v>
      </c>
      <c r="L26" s="26" t="s">
        <v>2270</v>
      </c>
      <c r="M26" s="74" t="s">
        <v>484</v>
      </c>
      <c r="O26" s="711" t="s">
        <v>298</v>
      </c>
      <c r="P26" s="712" t="s">
        <v>334</v>
      </c>
      <c r="Q26" s="24"/>
      <c r="S26" s="709" t="s">
        <v>368</v>
      </c>
      <c r="T26" s="398" t="s">
        <v>335</v>
      </c>
      <c r="U26" s="24"/>
      <c r="W26" s="41" t="s">
        <v>478</v>
      </c>
      <c r="AE26" s="933">
        <v>41072</v>
      </c>
      <c r="AF26" s="307" t="s">
        <v>2581</v>
      </c>
      <c r="AH26" s="19"/>
    </row>
    <row r="27" spans="2:34" ht="30">
      <c r="B27" s="330" t="s">
        <v>540</v>
      </c>
      <c r="C27" s="331" t="s">
        <v>589</v>
      </c>
      <c r="E27" s="55" t="s">
        <v>258</v>
      </c>
      <c r="F27" s="54" t="s">
        <v>511</v>
      </c>
      <c r="H27" s="55" t="s">
        <v>245</v>
      </c>
      <c r="I27" s="54" t="s">
        <v>630</v>
      </c>
      <c r="K27" s="23" t="s">
        <v>145</v>
      </c>
      <c r="L27" s="19" t="s">
        <v>146</v>
      </c>
      <c r="M27" s="24" t="s">
        <v>82</v>
      </c>
      <c r="O27" s="701" t="s">
        <v>307</v>
      </c>
      <c r="P27" s="26" t="s">
        <v>334</v>
      </c>
      <c r="Q27" s="24"/>
      <c r="S27" s="708" t="s">
        <v>369</v>
      </c>
      <c r="T27" s="398" t="s">
        <v>335</v>
      </c>
      <c r="U27" s="24"/>
      <c r="W27" s="45" t="s">
        <v>479</v>
      </c>
      <c r="AE27" s="934"/>
      <c r="AF27" s="307" t="s">
        <v>2582</v>
      </c>
      <c r="AH27" s="19"/>
    </row>
    <row r="28" spans="2:34" ht="30">
      <c r="B28" s="330" t="s">
        <v>541</v>
      </c>
      <c r="C28" s="331" t="s">
        <v>590</v>
      </c>
      <c r="E28" s="55" t="s">
        <v>260</v>
      </c>
      <c r="F28" s="54" t="s">
        <v>505</v>
      </c>
      <c r="H28" s="55" t="s">
        <v>243</v>
      </c>
      <c r="I28" s="54" t="s">
        <v>649</v>
      </c>
      <c r="K28" s="23" t="s">
        <v>191</v>
      </c>
      <c r="L28" s="19" t="s">
        <v>192</v>
      </c>
      <c r="M28" s="24" t="s">
        <v>268</v>
      </c>
      <c r="O28" s="702" t="s">
        <v>310</v>
      </c>
      <c r="P28" s="26" t="s">
        <v>334</v>
      </c>
      <c r="Q28" s="24"/>
      <c r="S28" s="708" t="s">
        <v>430</v>
      </c>
      <c r="T28" s="398" t="s">
        <v>335</v>
      </c>
      <c r="U28" s="24"/>
      <c r="AE28" s="935"/>
      <c r="AF28" s="308" t="s">
        <v>2583</v>
      </c>
      <c r="AH28" s="19"/>
    </row>
    <row r="29" spans="2:34" ht="30">
      <c r="B29" s="330" t="s">
        <v>542</v>
      </c>
      <c r="C29" s="331" t="s">
        <v>591</v>
      </c>
      <c r="E29" s="55" t="s">
        <v>75</v>
      </c>
      <c r="F29" s="54" t="s">
        <v>76</v>
      </c>
      <c r="H29" s="55" t="s">
        <v>268</v>
      </c>
      <c r="I29" s="54" t="s">
        <v>650</v>
      </c>
      <c r="K29" s="23" t="s">
        <v>147</v>
      </c>
      <c r="L29" s="19" t="s">
        <v>148</v>
      </c>
      <c r="M29" s="24" t="s">
        <v>272</v>
      </c>
      <c r="O29" s="702" t="s">
        <v>311</v>
      </c>
      <c r="P29" s="26" t="s">
        <v>334</v>
      </c>
      <c r="Q29" s="24"/>
      <c r="S29" s="708" t="s">
        <v>370</v>
      </c>
      <c r="T29" s="398" t="s">
        <v>335</v>
      </c>
      <c r="U29" s="24"/>
      <c r="AE29" s="933">
        <v>41096</v>
      </c>
      <c r="AF29" s="308" t="s">
        <v>2597</v>
      </c>
      <c r="AH29" s="19"/>
    </row>
    <row r="30" spans="2:34">
      <c r="B30" s="330" t="s">
        <v>543</v>
      </c>
      <c r="C30" s="331" t="s">
        <v>592</v>
      </c>
      <c r="E30" s="55" t="s">
        <v>263</v>
      </c>
      <c r="F30" s="54" t="s">
        <v>494</v>
      </c>
      <c r="H30" s="55" t="s">
        <v>256</v>
      </c>
      <c r="I30" s="54" t="s">
        <v>631</v>
      </c>
      <c r="K30" s="23" t="s">
        <v>149</v>
      </c>
      <c r="L30" s="19" t="s">
        <v>150</v>
      </c>
      <c r="M30" s="24" t="s">
        <v>47</v>
      </c>
      <c r="O30" s="702" t="s">
        <v>312</v>
      </c>
      <c r="P30" s="26" t="s">
        <v>334</v>
      </c>
      <c r="Q30" s="24"/>
      <c r="S30" s="709" t="s">
        <v>460</v>
      </c>
      <c r="T30" s="398" t="s">
        <v>335</v>
      </c>
      <c r="U30" s="24"/>
      <c r="AE30" s="934"/>
      <c r="AF30" s="308" t="s">
        <v>2586</v>
      </c>
      <c r="AH30" s="19"/>
    </row>
    <row r="31" spans="2:34" ht="15" customHeight="1">
      <c r="B31" s="330" t="s">
        <v>544</v>
      </c>
      <c r="C31" s="331" t="s">
        <v>593</v>
      </c>
      <c r="E31" s="55" t="s">
        <v>241</v>
      </c>
      <c r="F31" s="54" t="s">
        <v>506</v>
      </c>
      <c r="H31" s="55" t="s">
        <v>82</v>
      </c>
      <c r="I31" s="54" t="s">
        <v>651</v>
      </c>
      <c r="K31" s="23" t="s">
        <v>151</v>
      </c>
      <c r="L31" s="19" t="s">
        <v>152</v>
      </c>
      <c r="M31" s="24" t="s">
        <v>240</v>
      </c>
      <c r="O31" s="702" t="s">
        <v>450</v>
      </c>
      <c r="P31" s="26" t="s">
        <v>334</v>
      </c>
      <c r="Q31" s="37"/>
      <c r="S31" s="708" t="s">
        <v>461</v>
      </c>
      <c r="T31" s="398" t="s">
        <v>335</v>
      </c>
      <c r="U31" s="24"/>
      <c r="AE31" s="934"/>
      <c r="AF31" s="308" t="s">
        <v>2587</v>
      </c>
      <c r="AH31" s="19"/>
    </row>
    <row r="32" spans="2:34" ht="30">
      <c r="B32" s="330" t="s">
        <v>545</v>
      </c>
      <c r="C32" s="331" t="s">
        <v>594</v>
      </c>
      <c r="E32" s="55" t="s">
        <v>244</v>
      </c>
      <c r="F32" s="54" t="s">
        <v>495</v>
      </c>
      <c r="H32" s="55" t="s">
        <v>272</v>
      </c>
      <c r="I32" s="54" t="s">
        <v>632</v>
      </c>
      <c r="K32" s="23" t="s">
        <v>143</v>
      </c>
      <c r="L32" s="19" t="s">
        <v>144</v>
      </c>
      <c r="M32" s="24" t="s">
        <v>256</v>
      </c>
      <c r="O32" s="702" t="s">
        <v>313</v>
      </c>
      <c r="P32" s="26" t="s">
        <v>334</v>
      </c>
      <c r="Q32" s="24"/>
      <c r="S32" s="708" t="s">
        <v>462</v>
      </c>
      <c r="T32" s="398" t="s">
        <v>335</v>
      </c>
      <c r="U32" s="24"/>
      <c r="AE32" s="934"/>
      <c r="AF32" s="308" t="s">
        <v>2588</v>
      </c>
      <c r="AH32" s="19"/>
    </row>
    <row r="33" spans="2:34">
      <c r="B33" s="330" t="s">
        <v>546</v>
      </c>
      <c r="C33" s="331" t="s">
        <v>595</v>
      </c>
      <c r="E33" s="55" t="s">
        <v>90</v>
      </c>
      <c r="F33" s="54" t="s">
        <v>507</v>
      </c>
      <c r="H33" s="55" t="s">
        <v>240</v>
      </c>
      <c r="I33" s="54" t="s">
        <v>633</v>
      </c>
      <c r="K33" s="23" t="s">
        <v>141</v>
      </c>
      <c r="L33" s="19" t="s">
        <v>142</v>
      </c>
      <c r="M33" s="24" t="s">
        <v>47</v>
      </c>
      <c r="O33" s="702" t="s">
        <v>451</v>
      </c>
      <c r="P33" s="26" t="s">
        <v>334</v>
      </c>
      <c r="Q33" s="24"/>
      <c r="S33" s="708" t="s">
        <v>371</v>
      </c>
      <c r="T33" s="398" t="s">
        <v>335</v>
      </c>
      <c r="U33" s="24"/>
      <c r="AE33" s="934"/>
      <c r="AF33" s="308" t="s">
        <v>2589</v>
      </c>
      <c r="AH33" s="19"/>
    </row>
    <row r="34" spans="2:34" ht="30">
      <c r="B34" s="330" t="s">
        <v>547</v>
      </c>
      <c r="C34" s="331" t="s">
        <v>596</v>
      </c>
      <c r="E34" s="55" t="s">
        <v>252</v>
      </c>
      <c r="F34" s="54" t="s">
        <v>496</v>
      </c>
      <c r="H34" s="55" t="s">
        <v>86</v>
      </c>
      <c r="I34" s="54" t="s">
        <v>652</v>
      </c>
      <c r="K34" s="23" t="s">
        <v>153</v>
      </c>
      <c r="L34" s="19" t="s">
        <v>154</v>
      </c>
      <c r="M34" s="24" t="s">
        <v>86</v>
      </c>
      <c r="O34" s="702" t="s">
        <v>452</v>
      </c>
      <c r="P34" s="26" t="s">
        <v>334</v>
      </c>
      <c r="Q34" s="24"/>
      <c r="S34" s="708" t="s">
        <v>372</v>
      </c>
      <c r="T34" s="398" t="s">
        <v>335</v>
      </c>
      <c r="U34" s="24"/>
      <c r="AE34" s="934"/>
      <c r="AF34" s="308" t="s">
        <v>2590</v>
      </c>
      <c r="AH34" s="19"/>
    </row>
    <row r="35" spans="2:34" ht="30">
      <c r="B35" s="330" t="s">
        <v>548</v>
      </c>
      <c r="C35" s="331" t="s">
        <v>597</v>
      </c>
      <c r="E35" s="55" t="s">
        <v>77</v>
      </c>
      <c r="F35" s="54" t="s">
        <v>78</v>
      </c>
      <c r="H35" s="55" t="s">
        <v>267</v>
      </c>
      <c r="I35" s="54" t="s">
        <v>634</v>
      </c>
      <c r="K35" s="23" t="s">
        <v>266</v>
      </c>
      <c r="L35" s="19" t="s">
        <v>283</v>
      </c>
      <c r="M35" s="24" t="s">
        <v>267</v>
      </c>
      <c r="O35" s="701" t="s">
        <v>302</v>
      </c>
      <c r="P35" s="26" t="s">
        <v>334</v>
      </c>
      <c r="Q35" s="24"/>
      <c r="S35" s="709" t="s">
        <v>463</v>
      </c>
      <c r="T35" s="398" t="s">
        <v>335</v>
      </c>
      <c r="U35" s="24"/>
      <c r="AE35" s="934"/>
      <c r="AF35" s="308" t="s">
        <v>2591</v>
      </c>
      <c r="AH35" s="19"/>
    </row>
    <row r="36" spans="2:34">
      <c r="B36" s="330" t="s">
        <v>549</v>
      </c>
      <c r="C36" s="331" t="s">
        <v>598</v>
      </c>
      <c r="E36" s="55" t="s">
        <v>262</v>
      </c>
      <c r="F36" s="54" t="s">
        <v>508</v>
      </c>
      <c r="H36" s="55" t="s">
        <v>85</v>
      </c>
      <c r="I36" s="54" t="s">
        <v>653</v>
      </c>
      <c r="K36" s="23" t="s">
        <v>109</v>
      </c>
      <c r="L36" s="19" t="s">
        <v>110</v>
      </c>
      <c r="M36" s="24" t="s">
        <v>67</v>
      </c>
      <c r="O36" s="702" t="s">
        <v>376</v>
      </c>
      <c r="P36" s="26" t="s">
        <v>334</v>
      </c>
      <c r="Q36" s="24"/>
      <c r="S36" s="709" t="s">
        <v>2777</v>
      </c>
      <c r="T36" s="398" t="s">
        <v>335</v>
      </c>
      <c r="U36" s="24"/>
      <c r="AE36" s="934"/>
      <c r="AF36" s="308" t="s">
        <v>2593</v>
      </c>
      <c r="AH36" s="19"/>
    </row>
    <row r="37" spans="2:34" ht="30">
      <c r="B37" s="330" t="s">
        <v>550</v>
      </c>
      <c r="C37" s="331" t="s">
        <v>599</v>
      </c>
      <c r="E37" s="55" t="s">
        <v>264</v>
      </c>
      <c r="F37" s="54" t="s">
        <v>509</v>
      </c>
      <c r="H37" s="55" t="s">
        <v>248</v>
      </c>
      <c r="I37" s="54" t="s">
        <v>635</v>
      </c>
      <c r="K37" s="23" t="s">
        <v>139</v>
      </c>
      <c r="L37" s="19" t="s">
        <v>140</v>
      </c>
      <c r="M37" s="24" t="s">
        <v>245</v>
      </c>
      <c r="O37" s="701" t="s">
        <v>303</v>
      </c>
      <c r="P37" s="26" t="s">
        <v>334</v>
      </c>
      <c r="Q37" s="24"/>
      <c r="S37" s="708" t="s">
        <v>464</v>
      </c>
      <c r="T37" s="398" t="s">
        <v>335</v>
      </c>
      <c r="U37" s="24"/>
      <c r="AE37" s="934"/>
      <c r="AF37" s="308" t="s">
        <v>2594</v>
      </c>
      <c r="AH37" s="19"/>
    </row>
    <row r="38" spans="2:34" ht="30">
      <c r="B38" s="330" t="s">
        <v>551</v>
      </c>
      <c r="C38" s="331" t="s">
        <v>599</v>
      </c>
      <c r="E38" s="55" t="s">
        <v>81</v>
      </c>
      <c r="F38" s="54" t="s">
        <v>515</v>
      </c>
      <c r="H38" s="55" t="s">
        <v>247</v>
      </c>
      <c r="I38" s="54" t="s">
        <v>636</v>
      </c>
      <c r="K38" s="23" t="s">
        <v>159</v>
      </c>
      <c r="L38" s="19" t="s">
        <v>160</v>
      </c>
      <c r="M38" s="24" t="s">
        <v>247</v>
      </c>
      <c r="O38" s="702" t="s">
        <v>301</v>
      </c>
      <c r="P38" s="26" t="s">
        <v>334</v>
      </c>
      <c r="Q38" s="24"/>
      <c r="S38" s="708" t="s">
        <v>465</v>
      </c>
      <c r="T38" s="398" t="s">
        <v>335</v>
      </c>
      <c r="U38" s="24"/>
      <c r="AE38" s="934"/>
      <c r="AF38" s="308" t="s">
        <v>2595</v>
      </c>
      <c r="AH38" s="19"/>
    </row>
    <row r="39" spans="2:34" ht="30">
      <c r="B39" s="330" t="s">
        <v>552</v>
      </c>
      <c r="C39" s="331" t="s">
        <v>600</v>
      </c>
      <c r="E39" s="55" t="s">
        <v>269</v>
      </c>
      <c r="F39" s="54" t="s">
        <v>497</v>
      </c>
      <c r="H39" s="55" t="s">
        <v>257</v>
      </c>
      <c r="I39" s="54" t="s">
        <v>637</v>
      </c>
      <c r="K39" s="23" t="s">
        <v>249</v>
      </c>
      <c r="L39" s="19" t="s">
        <v>280</v>
      </c>
      <c r="M39" s="24" t="s">
        <v>79</v>
      </c>
      <c r="O39" s="701" t="s">
        <v>304</v>
      </c>
      <c r="P39" s="26" t="s">
        <v>334</v>
      </c>
      <c r="Q39" s="24"/>
      <c r="S39" s="709" t="s">
        <v>466</v>
      </c>
      <c r="T39" s="398" t="s">
        <v>335</v>
      </c>
      <c r="U39" s="24"/>
      <c r="AE39" s="935"/>
      <c r="AF39" s="307" t="s">
        <v>2596</v>
      </c>
      <c r="AH39" s="19"/>
    </row>
    <row r="40" spans="2:34">
      <c r="B40" s="330" t="s">
        <v>553</v>
      </c>
      <c r="C40" s="331" t="s">
        <v>601</v>
      </c>
      <c r="E40" s="48" t="s">
        <v>74</v>
      </c>
      <c r="F40" s="56" t="s">
        <v>512</v>
      </c>
      <c r="H40" s="55" t="s">
        <v>274</v>
      </c>
      <c r="I40" s="54" t="s">
        <v>638</v>
      </c>
      <c r="K40" s="23" t="s">
        <v>157</v>
      </c>
      <c r="L40" s="19" t="s">
        <v>158</v>
      </c>
      <c r="M40" s="24" t="s">
        <v>248</v>
      </c>
      <c r="O40" s="701" t="s">
        <v>377</v>
      </c>
      <c r="P40" s="26" t="s">
        <v>334</v>
      </c>
      <c r="Q40" s="24"/>
      <c r="S40" s="708" t="s">
        <v>467</v>
      </c>
      <c r="T40" s="398" t="s">
        <v>335</v>
      </c>
      <c r="U40" s="24"/>
      <c r="AE40" s="58"/>
      <c r="AF40" s="307"/>
      <c r="AH40" s="19"/>
    </row>
    <row r="41" spans="2:34">
      <c r="B41" s="330" t="s">
        <v>554</v>
      </c>
      <c r="C41" s="331" t="s">
        <v>602</v>
      </c>
      <c r="H41" s="55" t="s">
        <v>273</v>
      </c>
      <c r="I41" s="54" t="s">
        <v>639</v>
      </c>
      <c r="K41" s="23" t="s">
        <v>155</v>
      </c>
      <c r="L41" s="19" t="s">
        <v>156</v>
      </c>
      <c r="M41" s="24" t="s">
        <v>47</v>
      </c>
      <c r="O41" s="701" t="s">
        <v>378</v>
      </c>
      <c r="P41" s="26" t="s">
        <v>334</v>
      </c>
      <c r="Q41" s="24"/>
      <c r="S41" s="709" t="s">
        <v>373</v>
      </c>
      <c r="T41" s="398" t="s">
        <v>335</v>
      </c>
      <c r="U41" s="74"/>
      <c r="AE41" s="58"/>
      <c r="AF41" s="307"/>
      <c r="AH41" s="19"/>
    </row>
    <row r="42" spans="2:34">
      <c r="B42" s="330" t="s">
        <v>555</v>
      </c>
      <c r="C42" s="331" t="s">
        <v>603</v>
      </c>
      <c r="H42" s="55" t="s">
        <v>258</v>
      </c>
      <c r="I42" s="54" t="s">
        <v>511</v>
      </c>
      <c r="K42" s="23" t="s">
        <v>165</v>
      </c>
      <c r="L42" s="19" t="s">
        <v>166</v>
      </c>
      <c r="M42" s="24" t="s">
        <v>260</v>
      </c>
      <c r="O42" s="702" t="s">
        <v>453</v>
      </c>
      <c r="P42" s="26" t="s">
        <v>334</v>
      </c>
      <c r="Q42" s="24"/>
      <c r="S42" s="708" t="s">
        <v>374</v>
      </c>
      <c r="T42" s="398" t="s">
        <v>335</v>
      </c>
      <c r="U42" s="18"/>
      <c r="AH42" s="19"/>
    </row>
    <row r="43" spans="2:34">
      <c r="B43" s="330" t="s">
        <v>556</v>
      </c>
      <c r="C43" s="331" t="s">
        <v>604</v>
      </c>
      <c r="H43" s="55" t="s">
        <v>260</v>
      </c>
      <c r="I43" s="54" t="s">
        <v>654</v>
      </c>
      <c r="K43" s="23" t="s">
        <v>161</v>
      </c>
      <c r="L43" s="19" t="s">
        <v>162</v>
      </c>
      <c r="M43" s="24" t="s">
        <v>47</v>
      </c>
      <c r="O43" s="701" t="s">
        <v>314</v>
      </c>
      <c r="P43" s="26" t="s">
        <v>334</v>
      </c>
      <c r="Q43" s="24"/>
      <c r="T43" s="19"/>
      <c r="U43" s="19"/>
      <c r="AH43" s="19"/>
    </row>
    <row r="44" spans="2:34">
      <c r="B44" s="330" t="s">
        <v>557</v>
      </c>
      <c r="C44" s="331" t="s">
        <v>605</v>
      </c>
      <c r="H44" s="55" t="s">
        <v>75</v>
      </c>
      <c r="I44" s="54" t="s">
        <v>76</v>
      </c>
      <c r="K44" s="23" t="s">
        <v>163</v>
      </c>
      <c r="L44" s="19" t="s">
        <v>164</v>
      </c>
      <c r="M44" s="24" t="s">
        <v>257</v>
      </c>
      <c r="O44" s="701" t="s">
        <v>428</v>
      </c>
      <c r="P44" s="26" t="s">
        <v>334</v>
      </c>
      <c r="Q44" s="24"/>
      <c r="AH44" s="19"/>
    </row>
    <row r="45" spans="2:34">
      <c r="B45" s="330" t="s">
        <v>558</v>
      </c>
      <c r="C45" s="331" t="s">
        <v>606</v>
      </c>
      <c r="H45" s="55" t="s">
        <v>87</v>
      </c>
      <c r="I45" s="54" t="s">
        <v>640</v>
      </c>
      <c r="K45" s="23" t="s">
        <v>171</v>
      </c>
      <c r="L45" s="19" t="s">
        <v>172</v>
      </c>
      <c r="M45" s="24" t="s">
        <v>273</v>
      </c>
      <c r="O45" s="700" t="s">
        <v>306</v>
      </c>
      <c r="P45" s="26" t="s">
        <v>334</v>
      </c>
      <c r="Q45" s="44"/>
      <c r="AH45" s="19"/>
    </row>
    <row r="46" spans="2:34">
      <c r="B46" s="330" t="s">
        <v>559</v>
      </c>
      <c r="C46" s="331" t="s">
        <v>607</v>
      </c>
      <c r="H46" s="55" t="s">
        <v>263</v>
      </c>
      <c r="I46" s="54" t="s">
        <v>494</v>
      </c>
      <c r="K46" s="23" t="s">
        <v>169</v>
      </c>
      <c r="L46" s="19" t="s">
        <v>170</v>
      </c>
      <c r="M46" s="24" t="s">
        <v>258</v>
      </c>
      <c r="O46" s="699"/>
      <c r="P46" s="698"/>
      <c r="Q46" s="19"/>
      <c r="AH46" s="19"/>
    </row>
    <row r="47" spans="2:34">
      <c r="B47" s="330" t="s">
        <v>560</v>
      </c>
      <c r="C47" s="331" t="s">
        <v>608</v>
      </c>
      <c r="H47" s="55" t="s">
        <v>275</v>
      </c>
      <c r="I47" s="54" t="s">
        <v>641</v>
      </c>
      <c r="K47" s="23" t="s">
        <v>167</v>
      </c>
      <c r="L47" s="19" t="s">
        <v>168</v>
      </c>
      <c r="M47" s="24" t="s">
        <v>274</v>
      </c>
      <c r="O47" s="19"/>
      <c r="P47" s="26"/>
      <c r="AH47" s="19"/>
    </row>
    <row r="48" spans="2:34">
      <c r="B48" s="330" t="s">
        <v>561</v>
      </c>
      <c r="C48" s="331" t="s">
        <v>609</v>
      </c>
      <c r="H48" s="55" t="s">
        <v>241</v>
      </c>
      <c r="I48" s="54" t="s">
        <v>655</v>
      </c>
      <c r="K48" s="23" t="s">
        <v>238</v>
      </c>
      <c r="L48" s="19" t="s">
        <v>281</v>
      </c>
      <c r="M48" s="24" t="s">
        <v>47</v>
      </c>
      <c r="AH48" s="19"/>
    </row>
    <row r="49" spans="2:34">
      <c r="B49" s="330" t="s">
        <v>562</v>
      </c>
      <c r="C49" s="331" t="s">
        <v>610</v>
      </c>
      <c r="H49" s="55" t="s">
        <v>244</v>
      </c>
      <c r="I49" s="54" t="s">
        <v>656</v>
      </c>
      <c r="K49" s="23" t="s">
        <v>173</v>
      </c>
      <c r="L49" s="19" t="s">
        <v>174</v>
      </c>
      <c r="M49" s="24" t="s">
        <v>47</v>
      </c>
      <c r="AH49" s="19"/>
    </row>
    <row r="50" spans="2:34">
      <c r="B50" s="330" t="s">
        <v>563</v>
      </c>
      <c r="C50" s="331" t="s">
        <v>611</v>
      </c>
      <c r="H50" s="55" t="s">
        <v>246</v>
      </c>
      <c r="I50" s="54" t="s">
        <v>642</v>
      </c>
      <c r="K50" s="23" t="s">
        <v>179</v>
      </c>
      <c r="L50" s="19" t="s">
        <v>180</v>
      </c>
      <c r="M50" s="24" t="s">
        <v>87</v>
      </c>
      <c r="AH50" s="19"/>
    </row>
    <row r="51" spans="2:34">
      <c r="B51" s="330" t="s">
        <v>564</v>
      </c>
      <c r="C51" s="331" t="s">
        <v>612</v>
      </c>
      <c r="H51" s="55" t="s">
        <v>90</v>
      </c>
      <c r="I51" s="54" t="s">
        <v>657</v>
      </c>
      <c r="K51" s="23" t="s">
        <v>177</v>
      </c>
      <c r="L51" s="19" t="s">
        <v>178</v>
      </c>
      <c r="M51" s="24" t="s">
        <v>47</v>
      </c>
      <c r="O51" s="26"/>
      <c r="P51" s="26"/>
      <c r="AH51" s="19"/>
    </row>
    <row r="52" spans="2:34">
      <c r="B52" s="330" t="s">
        <v>565</v>
      </c>
      <c r="C52" s="331" t="s">
        <v>613</v>
      </c>
      <c r="H52" s="55" t="s">
        <v>252</v>
      </c>
      <c r="I52" s="54" t="s">
        <v>658</v>
      </c>
      <c r="K52" s="23" t="s">
        <v>175</v>
      </c>
      <c r="L52" s="19" t="s">
        <v>176</v>
      </c>
      <c r="M52" s="24" t="s">
        <v>239</v>
      </c>
      <c r="AH52" s="19"/>
    </row>
    <row r="53" spans="2:34">
      <c r="B53" s="330" t="s">
        <v>566</v>
      </c>
      <c r="C53" s="331" t="s">
        <v>614</v>
      </c>
      <c r="H53" s="55" t="s">
        <v>77</v>
      </c>
      <c r="I53" s="54" t="s">
        <v>78</v>
      </c>
      <c r="K53" s="23" t="s">
        <v>2572</v>
      </c>
      <c r="L53" s="26" t="s">
        <v>2573</v>
      </c>
      <c r="M53" s="74" t="s">
        <v>2574</v>
      </c>
      <c r="AH53" s="19"/>
    </row>
    <row r="54" spans="2:34">
      <c r="B54" s="330" t="s">
        <v>567</v>
      </c>
      <c r="C54" s="331" t="s">
        <v>615</v>
      </c>
      <c r="H54" s="55" t="s">
        <v>262</v>
      </c>
      <c r="I54" s="54" t="s">
        <v>508</v>
      </c>
      <c r="K54" s="23" t="s">
        <v>91</v>
      </c>
      <c r="L54" s="19" t="s">
        <v>92</v>
      </c>
      <c r="M54" s="24" t="s">
        <v>47</v>
      </c>
      <c r="AH54" s="19"/>
    </row>
    <row r="55" spans="2:34">
      <c r="B55" s="330" t="s">
        <v>568</v>
      </c>
      <c r="C55" s="331" t="s">
        <v>616</v>
      </c>
      <c r="H55" s="55" t="s">
        <v>264</v>
      </c>
      <c r="I55" s="54" t="s">
        <v>659</v>
      </c>
      <c r="K55" s="23" t="s">
        <v>183</v>
      </c>
      <c r="L55" s="19" t="s">
        <v>184</v>
      </c>
      <c r="M55" s="24" t="s">
        <v>275</v>
      </c>
      <c r="AH55" s="19"/>
    </row>
    <row r="56" spans="2:34">
      <c r="B56" s="330" t="s">
        <v>2584</v>
      </c>
      <c r="C56" s="331" t="s">
        <v>2585</v>
      </c>
      <c r="H56" s="55" t="s">
        <v>259</v>
      </c>
      <c r="I56" s="54" t="s">
        <v>643</v>
      </c>
      <c r="K56" s="23" t="s">
        <v>199</v>
      </c>
      <c r="L56" s="19" t="s">
        <v>200</v>
      </c>
      <c r="M56" s="24" t="s">
        <v>263</v>
      </c>
      <c r="AH56" s="19"/>
    </row>
    <row r="57" spans="2:34">
      <c r="B57" s="332" t="s">
        <v>569</v>
      </c>
      <c r="C57" s="333" t="s">
        <v>617</v>
      </c>
      <c r="H57" s="55" t="s">
        <v>81</v>
      </c>
      <c r="I57" s="54" t="s">
        <v>515</v>
      </c>
      <c r="K57" s="23" t="s">
        <v>185</v>
      </c>
      <c r="L57" s="19" t="s">
        <v>186</v>
      </c>
      <c r="M57" s="24" t="s">
        <v>241</v>
      </c>
      <c r="AH57" s="19"/>
    </row>
    <row r="58" spans="2:34">
      <c r="H58" s="55" t="s">
        <v>269</v>
      </c>
      <c r="I58" s="54" t="s">
        <v>497</v>
      </c>
      <c r="K58" s="23" t="s">
        <v>181</v>
      </c>
      <c r="L58" s="19" t="s">
        <v>182</v>
      </c>
      <c r="M58" s="24" t="s">
        <v>47</v>
      </c>
      <c r="AH58" s="19"/>
    </row>
    <row r="59" spans="2:34">
      <c r="H59" s="55" t="s">
        <v>250</v>
      </c>
      <c r="I59" s="54" t="s">
        <v>644</v>
      </c>
      <c r="K59" s="23" t="s">
        <v>193</v>
      </c>
      <c r="L59" s="19" t="s">
        <v>194</v>
      </c>
      <c r="M59" s="24" t="s">
        <v>244</v>
      </c>
      <c r="AH59" s="19"/>
    </row>
    <row r="60" spans="2:34">
      <c r="B60" s="314"/>
      <c r="C60" s="314"/>
      <c r="D60" s="314"/>
      <c r="E60" s="314"/>
      <c r="F60" s="314"/>
      <c r="H60" s="55" t="s">
        <v>276</v>
      </c>
      <c r="I60" s="54" t="s">
        <v>645</v>
      </c>
      <c r="K60" s="23" t="s">
        <v>201</v>
      </c>
      <c r="L60" s="19" t="s">
        <v>202</v>
      </c>
      <c r="M60" s="24" t="s">
        <v>90</v>
      </c>
      <c r="AH60" s="19"/>
    </row>
    <row r="61" spans="2:34">
      <c r="B61" s="314"/>
      <c r="C61" s="314"/>
      <c r="D61" s="314"/>
      <c r="E61" s="314"/>
      <c r="F61" s="314"/>
      <c r="H61" s="55" t="s">
        <v>253</v>
      </c>
      <c r="I61" s="54" t="s">
        <v>646</v>
      </c>
      <c r="K61" s="23" t="s">
        <v>251</v>
      </c>
      <c r="L61" s="19" t="s">
        <v>279</v>
      </c>
      <c r="M61" s="24" t="s">
        <v>252</v>
      </c>
      <c r="AH61" s="19"/>
    </row>
    <row r="62" spans="2:34">
      <c r="B62" s="314"/>
      <c r="C62" s="314"/>
      <c r="D62" s="314"/>
      <c r="E62" s="314"/>
      <c r="F62" s="314"/>
      <c r="H62" s="55" t="s">
        <v>265</v>
      </c>
      <c r="I62" s="54" t="s">
        <v>647</v>
      </c>
      <c r="K62" s="23" t="s">
        <v>203</v>
      </c>
      <c r="L62" s="19" t="s">
        <v>204</v>
      </c>
      <c r="M62" s="24" t="s">
        <v>77</v>
      </c>
      <c r="AH62" s="19"/>
    </row>
    <row r="63" spans="2:34">
      <c r="B63" s="314"/>
      <c r="C63" s="314"/>
      <c r="D63" s="314"/>
      <c r="E63" s="314"/>
      <c r="F63" s="314"/>
      <c r="H63" s="48" t="s">
        <v>74</v>
      </c>
      <c r="I63" s="56" t="s">
        <v>660</v>
      </c>
      <c r="K63" s="23" t="s">
        <v>111</v>
      </c>
      <c r="L63" s="19" t="s">
        <v>112</v>
      </c>
      <c r="M63" s="24" t="s">
        <v>79</v>
      </c>
      <c r="AH63" s="19"/>
    </row>
    <row r="64" spans="2:34">
      <c r="B64" s="314"/>
      <c r="C64" s="314"/>
      <c r="D64" s="314"/>
      <c r="E64" s="314"/>
      <c r="F64" s="314"/>
      <c r="K64" s="23" t="s">
        <v>209</v>
      </c>
      <c r="L64" s="19" t="s">
        <v>210</v>
      </c>
      <c r="M64" s="24" t="s">
        <v>246</v>
      </c>
      <c r="AH64" s="19"/>
    </row>
    <row r="65" spans="2:34">
      <c r="B65" s="314"/>
      <c r="C65" s="314"/>
      <c r="D65" s="314"/>
      <c r="E65" s="314"/>
      <c r="F65" s="314"/>
      <c r="K65" s="23" t="s">
        <v>261</v>
      </c>
      <c r="L65" s="19" t="s">
        <v>282</v>
      </c>
      <c r="M65" s="24" t="s">
        <v>262</v>
      </c>
      <c r="AH65" s="19"/>
    </row>
    <row r="66" spans="2:34">
      <c r="B66" s="314"/>
      <c r="C66" s="314"/>
      <c r="D66" s="314"/>
      <c r="E66" s="314"/>
      <c r="F66" s="314"/>
      <c r="K66" s="23" t="s">
        <v>205</v>
      </c>
      <c r="L66" s="19" t="s">
        <v>206</v>
      </c>
      <c r="M66" s="24" t="s">
        <v>47</v>
      </c>
      <c r="AH66" s="19"/>
    </row>
    <row r="67" spans="2:34">
      <c r="B67" s="314"/>
      <c r="C67" s="314"/>
      <c r="D67" s="314"/>
      <c r="E67" s="314"/>
      <c r="F67" s="314"/>
      <c r="K67" s="23" t="s">
        <v>207</v>
      </c>
      <c r="L67" s="19" t="s">
        <v>208</v>
      </c>
      <c r="M67" s="24" t="s">
        <v>47</v>
      </c>
      <c r="AH67" s="19"/>
    </row>
    <row r="68" spans="2:34">
      <c r="B68" s="314"/>
      <c r="C68" s="314"/>
      <c r="D68" s="314"/>
      <c r="E68" s="314"/>
      <c r="F68" s="314"/>
      <c r="K68" s="23" t="s">
        <v>123</v>
      </c>
      <c r="L68" s="19" t="s">
        <v>124</v>
      </c>
      <c r="M68" s="24" t="s">
        <v>47</v>
      </c>
      <c r="AH68" s="19"/>
    </row>
    <row r="69" spans="2:34">
      <c r="B69" s="314"/>
      <c r="C69" s="314"/>
      <c r="D69" s="314"/>
      <c r="E69" s="314"/>
      <c r="F69" s="314"/>
      <c r="K69" s="23" t="s">
        <v>222</v>
      </c>
      <c r="L69" s="19" t="s">
        <v>223</v>
      </c>
      <c r="M69" s="24" t="s">
        <v>74</v>
      </c>
      <c r="AH69" s="19"/>
    </row>
    <row r="70" spans="2:34">
      <c r="B70" s="314"/>
      <c r="C70" s="314"/>
      <c r="D70" s="314"/>
      <c r="E70" s="314"/>
      <c r="F70" s="314"/>
      <c r="K70" s="23" t="s">
        <v>195</v>
      </c>
      <c r="L70" s="19" t="s">
        <v>196</v>
      </c>
      <c r="M70" s="24" t="s">
        <v>85</v>
      </c>
      <c r="AH70" s="19"/>
    </row>
    <row r="71" spans="2:34">
      <c r="B71" s="314"/>
      <c r="C71" s="314"/>
      <c r="D71" s="314"/>
      <c r="E71" s="314"/>
      <c r="F71" s="314"/>
      <c r="K71" s="23" t="s">
        <v>189</v>
      </c>
      <c r="L71" s="19" t="s">
        <v>190</v>
      </c>
      <c r="M71" s="24" t="s">
        <v>269</v>
      </c>
      <c r="AH71" s="19"/>
    </row>
    <row r="72" spans="2:34">
      <c r="B72" s="314"/>
      <c r="C72" s="314"/>
      <c r="D72" s="314"/>
      <c r="E72" s="314"/>
      <c r="F72" s="314"/>
      <c r="K72" s="23" t="s">
        <v>211</v>
      </c>
      <c r="L72" s="19" t="s">
        <v>212</v>
      </c>
      <c r="M72" s="24" t="s">
        <v>264</v>
      </c>
      <c r="AH72" s="19"/>
    </row>
    <row r="73" spans="2:34">
      <c r="B73" s="314"/>
      <c r="C73" s="314"/>
      <c r="D73" s="314"/>
      <c r="E73" s="314"/>
      <c r="F73" s="314"/>
      <c r="K73" s="23" t="s">
        <v>117</v>
      </c>
      <c r="L73" s="19" t="s">
        <v>118</v>
      </c>
      <c r="M73" s="24" t="s">
        <v>242</v>
      </c>
      <c r="AH73" s="19"/>
    </row>
    <row r="74" spans="2:34">
      <c r="B74" s="314"/>
      <c r="C74" s="314"/>
      <c r="D74" s="314"/>
      <c r="E74" s="314"/>
      <c r="F74" s="314"/>
      <c r="K74" s="23" t="s">
        <v>213</v>
      </c>
      <c r="L74" s="19" t="s">
        <v>214</v>
      </c>
      <c r="M74" s="24" t="s">
        <v>259</v>
      </c>
      <c r="AH74" s="19"/>
    </row>
    <row r="75" spans="2:34">
      <c r="B75" s="314"/>
      <c r="C75" s="314"/>
      <c r="D75" s="314"/>
      <c r="E75" s="314"/>
      <c r="F75" s="314"/>
      <c r="K75" s="23" t="s">
        <v>215</v>
      </c>
      <c r="L75" s="19" t="s">
        <v>216</v>
      </c>
      <c r="M75" s="24" t="s">
        <v>81</v>
      </c>
      <c r="AH75" s="19"/>
    </row>
    <row r="76" spans="2:34">
      <c r="B76" s="314"/>
      <c r="C76" s="314"/>
      <c r="D76" s="314"/>
      <c r="E76" s="314"/>
      <c r="F76" s="314"/>
      <c r="K76" s="23" t="s">
        <v>217</v>
      </c>
      <c r="L76" s="19" t="s">
        <v>218</v>
      </c>
      <c r="M76" s="24" t="s">
        <v>250</v>
      </c>
      <c r="AH76" s="19"/>
    </row>
    <row r="77" spans="2:34">
      <c r="B77" s="314"/>
      <c r="C77" s="314"/>
      <c r="D77" s="314"/>
      <c r="E77" s="314"/>
      <c r="F77" s="314"/>
      <c r="K77" s="23" t="s">
        <v>137</v>
      </c>
      <c r="L77" s="19" t="s">
        <v>138</v>
      </c>
      <c r="M77" s="24" t="s">
        <v>243</v>
      </c>
      <c r="AH77" s="19"/>
    </row>
    <row r="78" spans="2:34">
      <c r="B78" s="314"/>
      <c r="C78" s="314"/>
      <c r="D78" s="314"/>
      <c r="E78" s="314"/>
      <c r="F78" s="314"/>
      <c r="K78" s="23" t="s">
        <v>197</v>
      </c>
      <c r="L78" s="19" t="s">
        <v>198</v>
      </c>
      <c r="M78" s="24" t="s">
        <v>276</v>
      </c>
      <c r="AH78" s="19"/>
    </row>
    <row r="79" spans="2:34">
      <c r="B79" s="314"/>
      <c r="C79" s="314"/>
      <c r="D79" s="314"/>
      <c r="E79" s="314"/>
      <c r="F79" s="314"/>
      <c r="K79" s="23" t="s">
        <v>219</v>
      </c>
      <c r="L79" s="19" t="s">
        <v>68</v>
      </c>
      <c r="M79" s="24" t="s">
        <v>70</v>
      </c>
      <c r="AH79" s="19"/>
    </row>
    <row r="80" spans="2:34">
      <c r="B80" s="314"/>
      <c r="C80" s="314"/>
      <c r="D80" s="314"/>
      <c r="E80" s="314"/>
      <c r="F80" s="314"/>
      <c r="K80" s="23" t="s">
        <v>270</v>
      </c>
      <c r="L80" s="19" t="s">
        <v>271</v>
      </c>
      <c r="M80" s="24" t="s">
        <v>47</v>
      </c>
      <c r="AH80" s="19"/>
    </row>
    <row r="81" spans="2:13">
      <c r="B81" s="314"/>
      <c r="C81" s="314"/>
      <c r="D81" s="314"/>
      <c r="E81" s="314"/>
      <c r="F81" s="314"/>
      <c r="K81" s="23" t="s">
        <v>237</v>
      </c>
      <c r="L81" s="19" t="s">
        <v>278</v>
      </c>
      <c r="M81" s="24" t="s">
        <v>253</v>
      </c>
    </row>
    <row r="82" spans="2:13">
      <c r="B82" s="314"/>
      <c r="C82" s="314"/>
      <c r="D82" s="314"/>
      <c r="E82" s="314"/>
      <c r="F82" s="314"/>
      <c r="K82" s="23" t="s">
        <v>220</v>
      </c>
      <c r="L82" s="19" t="s">
        <v>221</v>
      </c>
      <c r="M82" s="24" t="s">
        <v>265</v>
      </c>
    </row>
    <row r="83" spans="2:13">
      <c r="B83" s="314"/>
      <c r="C83" s="314"/>
      <c r="D83" s="314"/>
      <c r="E83" s="314"/>
      <c r="F83" s="314"/>
      <c r="K83" s="23" t="s">
        <v>107</v>
      </c>
      <c r="L83" s="19" t="s">
        <v>108</v>
      </c>
      <c r="M83" s="24" t="s">
        <v>277</v>
      </c>
    </row>
    <row r="84" spans="2:13">
      <c r="B84" s="314"/>
      <c r="C84" s="314"/>
      <c r="D84" s="314"/>
      <c r="E84" s="314"/>
      <c r="F84" s="314"/>
      <c r="K84" s="23" t="s">
        <v>225</v>
      </c>
      <c r="L84" s="19" t="s">
        <v>224</v>
      </c>
      <c r="M84" s="24"/>
    </row>
    <row r="85" spans="2:13">
      <c r="B85" s="314"/>
      <c r="C85" s="314"/>
      <c r="D85" s="314"/>
      <c r="E85" s="314"/>
      <c r="F85" s="314"/>
      <c r="K85" s="23" t="s">
        <v>225</v>
      </c>
      <c r="L85" s="19" t="s">
        <v>226</v>
      </c>
      <c r="M85" s="24"/>
    </row>
    <row r="86" spans="2:13">
      <c r="B86" s="314"/>
      <c r="C86" s="314"/>
      <c r="D86" s="314"/>
      <c r="E86" s="314"/>
      <c r="F86" s="314"/>
      <c r="K86" s="23" t="s">
        <v>225</v>
      </c>
      <c r="L86" s="19" t="s">
        <v>227</v>
      </c>
      <c r="M86" s="24"/>
    </row>
    <row r="87" spans="2:13">
      <c r="B87" s="314"/>
      <c r="C87" s="314"/>
      <c r="D87" s="314"/>
      <c r="E87" s="314"/>
      <c r="F87" s="314"/>
      <c r="K87" s="16" t="s">
        <v>115</v>
      </c>
      <c r="L87" s="17" t="s">
        <v>116</v>
      </c>
      <c r="M87" s="18" t="s">
        <v>47</v>
      </c>
    </row>
    <row r="88" spans="2:13">
      <c r="B88" s="314"/>
      <c r="C88" s="314"/>
      <c r="D88" s="314"/>
      <c r="E88" s="314"/>
      <c r="F88" s="314"/>
    </row>
    <row r="89" spans="2:13">
      <c r="B89" s="314"/>
      <c r="C89" s="314"/>
      <c r="D89" s="314"/>
      <c r="E89" s="314"/>
      <c r="F89" s="314"/>
    </row>
    <row r="90" spans="2:13">
      <c r="B90" s="314"/>
      <c r="C90" s="314"/>
      <c r="D90" s="314"/>
      <c r="E90" s="314"/>
      <c r="F90" s="314"/>
    </row>
    <row r="91" spans="2:13">
      <c r="B91" s="314"/>
      <c r="C91" s="314"/>
      <c r="D91" s="314"/>
      <c r="E91" s="314"/>
      <c r="F91" s="314"/>
    </row>
    <row r="92" spans="2:13">
      <c r="B92" s="314"/>
      <c r="C92" s="314"/>
      <c r="D92" s="314"/>
      <c r="E92" s="314"/>
      <c r="F92" s="314"/>
    </row>
    <row r="93" spans="2:13">
      <c r="B93" s="314"/>
      <c r="C93" s="314"/>
      <c r="D93" s="314"/>
      <c r="E93" s="314"/>
      <c r="F93" s="314"/>
    </row>
    <row r="94" spans="2:13">
      <c r="B94" s="314"/>
      <c r="C94" s="314"/>
      <c r="D94" s="314"/>
      <c r="E94" s="314"/>
      <c r="F94" s="314"/>
    </row>
    <row r="95" spans="2:13">
      <c r="B95" s="314"/>
      <c r="C95" s="314"/>
      <c r="D95" s="314"/>
      <c r="E95" s="314"/>
      <c r="F95" s="314"/>
    </row>
    <row r="96" spans="2:13">
      <c r="B96" s="314"/>
      <c r="C96" s="314"/>
      <c r="D96" s="314"/>
      <c r="E96" s="314"/>
      <c r="F96" s="314"/>
    </row>
    <row r="97" spans="2:6">
      <c r="B97" s="314"/>
      <c r="C97" s="314"/>
      <c r="D97" s="314"/>
      <c r="E97" s="314"/>
      <c r="F97" s="314"/>
    </row>
    <row r="98" spans="2:6">
      <c r="B98" s="314"/>
      <c r="C98" s="314"/>
      <c r="D98" s="314"/>
      <c r="E98" s="314"/>
      <c r="F98" s="314"/>
    </row>
    <row r="99" spans="2:6">
      <c r="B99" s="314"/>
      <c r="C99" s="314"/>
      <c r="D99" s="314"/>
      <c r="E99" s="314"/>
      <c r="F99" s="314"/>
    </row>
    <row r="100" spans="2:6">
      <c r="B100" s="314"/>
      <c r="C100" s="314"/>
      <c r="D100" s="314"/>
      <c r="E100" s="314"/>
      <c r="F100" s="314"/>
    </row>
    <row r="101" spans="2:6">
      <c r="B101" s="314"/>
      <c r="C101" s="314"/>
      <c r="D101" s="314"/>
      <c r="E101" s="314"/>
      <c r="F101" s="314"/>
    </row>
    <row r="102" spans="2:6">
      <c r="B102" s="314"/>
      <c r="C102" s="314"/>
      <c r="D102" s="314"/>
      <c r="E102" s="314"/>
      <c r="F102" s="314"/>
    </row>
    <row r="103" spans="2:6">
      <c r="B103" s="314"/>
      <c r="C103" s="314"/>
      <c r="D103" s="314"/>
      <c r="E103" s="314"/>
      <c r="F103" s="314"/>
    </row>
    <row r="104" spans="2:6">
      <c r="B104" s="314"/>
      <c r="C104" s="314"/>
      <c r="D104" s="314"/>
      <c r="E104" s="314"/>
      <c r="F104" s="314"/>
    </row>
    <row r="105" spans="2:6">
      <c r="B105" s="314"/>
      <c r="C105" s="314"/>
      <c r="D105" s="314"/>
      <c r="E105" s="314"/>
      <c r="F105" s="314"/>
    </row>
    <row r="106" spans="2:6">
      <c r="B106" s="314"/>
      <c r="C106" s="314"/>
      <c r="D106" s="314"/>
      <c r="E106" s="314"/>
      <c r="F106" s="314"/>
    </row>
    <row r="107" spans="2:6">
      <c r="B107" s="314"/>
      <c r="C107" s="314"/>
      <c r="D107" s="314"/>
      <c r="E107" s="314"/>
      <c r="F107" s="314"/>
    </row>
    <row r="108" spans="2:6">
      <c r="B108" s="314"/>
      <c r="C108" s="314"/>
      <c r="D108" s="314"/>
      <c r="E108" s="314"/>
      <c r="F108" s="314"/>
    </row>
    <row r="109" spans="2:6">
      <c r="B109" s="314"/>
      <c r="C109" s="314"/>
      <c r="D109" s="314"/>
      <c r="E109" s="314"/>
      <c r="F109" s="314"/>
    </row>
    <row r="110" spans="2:6">
      <c r="B110" s="314"/>
      <c r="C110" s="314"/>
      <c r="D110" s="314"/>
      <c r="E110" s="314"/>
      <c r="F110" s="314"/>
    </row>
    <row r="111" spans="2:6">
      <c r="B111" s="314"/>
      <c r="C111" s="314"/>
      <c r="D111" s="314"/>
      <c r="E111" s="314"/>
      <c r="F111" s="314"/>
    </row>
    <row r="112" spans="2:6">
      <c r="B112" s="314"/>
      <c r="C112" s="314"/>
      <c r="D112" s="314"/>
      <c r="E112" s="314"/>
      <c r="F112" s="314"/>
    </row>
    <row r="113" spans="2:6">
      <c r="B113" s="314"/>
      <c r="C113" s="314"/>
      <c r="D113" s="314"/>
      <c r="E113" s="314"/>
      <c r="F113" s="314"/>
    </row>
    <row r="114" spans="2:6">
      <c r="B114" s="314"/>
      <c r="C114" s="314"/>
      <c r="D114" s="314"/>
      <c r="E114" s="314"/>
      <c r="F114" s="314"/>
    </row>
    <row r="115" spans="2:6">
      <c r="B115" s="314"/>
      <c r="C115" s="314"/>
      <c r="D115" s="314"/>
      <c r="E115" s="314"/>
      <c r="F115" s="314"/>
    </row>
    <row r="116" spans="2:6">
      <c r="B116" s="314"/>
      <c r="C116" s="314"/>
      <c r="D116" s="314"/>
      <c r="E116" s="314"/>
      <c r="F116" s="314"/>
    </row>
    <row r="117" spans="2:6">
      <c r="B117" s="314"/>
      <c r="C117" s="314"/>
      <c r="D117" s="314"/>
      <c r="E117" s="314"/>
      <c r="F117" s="314"/>
    </row>
    <row r="118" spans="2:6">
      <c r="B118" s="314"/>
      <c r="C118" s="314"/>
      <c r="D118" s="314"/>
      <c r="E118" s="314"/>
      <c r="F118" s="314"/>
    </row>
    <row r="119" spans="2:6">
      <c r="B119" s="314"/>
      <c r="C119" s="314"/>
      <c r="D119" s="314"/>
      <c r="E119" s="314"/>
      <c r="F119" s="314"/>
    </row>
    <row r="120" spans="2:6">
      <c r="B120" s="314"/>
      <c r="C120" s="314"/>
      <c r="D120" s="314"/>
      <c r="E120" s="314"/>
      <c r="F120" s="314"/>
    </row>
    <row r="121" spans="2:6">
      <c r="B121" s="314"/>
      <c r="C121" s="314"/>
      <c r="D121" s="314"/>
      <c r="E121" s="314"/>
      <c r="F121" s="314"/>
    </row>
    <row r="122" spans="2:6">
      <c r="B122" s="314"/>
      <c r="C122" s="314"/>
      <c r="D122" s="314"/>
      <c r="E122" s="314"/>
      <c r="F122" s="314"/>
    </row>
    <row r="123" spans="2:6">
      <c r="B123" s="314"/>
      <c r="C123" s="314"/>
      <c r="D123" s="314"/>
      <c r="E123" s="314"/>
      <c r="F123" s="314"/>
    </row>
    <row r="124" spans="2:6">
      <c r="B124" s="314"/>
      <c r="C124" s="314"/>
      <c r="D124" s="314"/>
      <c r="E124" s="314"/>
      <c r="F124" s="314"/>
    </row>
    <row r="125" spans="2:6">
      <c r="B125" s="314"/>
      <c r="C125" s="314"/>
      <c r="D125" s="314"/>
      <c r="E125" s="314"/>
      <c r="F125" s="314"/>
    </row>
    <row r="126" spans="2:6">
      <c r="B126" s="314"/>
      <c r="C126" s="314"/>
      <c r="D126" s="314"/>
      <c r="E126" s="314"/>
      <c r="F126" s="314"/>
    </row>
    <row r="127" spans="2:6">
      <c r="B127" s="314"/>
      <c r="C127" s="314"/>
      <c r="D127" s="314"/>
      <c r="E127" s="314"/>
      <c r="F127" s="314"/>
    </row>
  </sheetData>
  <dataConsolidate/>
  <mergeCells count="3">
    <mergeCell ref="H6:I6"/>
    <mergeCell ref="AE26:AE28"/>
    <mergeCell ref="AE29:AE39"/>
  </mergeCells>
  <pageMargins left="0.39370078740157483" right="0.39370078740157483" top="0.39370078740157483" bottom="0.39370078740157483" header="0.31496062992125984" footer="0.31496062992125984"/>
  <pageSetup paperSize="9"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tab07Pra">
    <pageSetUpPr fitToPage="1"/>
  </sheetPr>
  <dimension ref="A1:CM1501"/>
  <sheetViews>
    <sheetView zoomScale="70" zoomScaleNormal="70" workbookViewId="0">
      <pane ySplit="6" topLeftCell="A40" activePane="bottomLeft" state="frozen"/>
      <selection activeCell="S44" sqref="S44"/>
      <selection pane="bottomLeft" activeCell="E8" sqref="E8:F87"/>
    </sheetView>
  </sheetViews>
  <sheetFormatPr baseColWidth="10" defaultRowHeight="15"/>
  <cols>
    <col min="1" max="1" width="4.5703125" style="49" customWidth="1"/>
    <col min="2" max="2" width="10.28515625" style="49" customWidth="1"/>
    <col min="3" max="3" width="29.28515625" style="49" customWidth="1"/>
    <col min="4" max="4" width="4.28515625" style="49" customWidth="1"/>
    <col min="5" max="5" width="29.5703125" style="49" customWidth="1"/>
    <col min="6" max="6" width="18.140625" style="49" customWidth="1"/>
    <col min="7" max="7" width="14.7109375" style="49" customWidth="1"/>
    <col min="8" max="8" width="4.5703125" style="49" customWidth="1"/>
    <col min="9" max="9" width="48.42578125" style="49" customWidth="1"/>
    <col min="10" max="10" width="19.28515625" style="49" customWidth="1"/>
    <col min="11" max="11" width="4" style="49" customWidth="1"/>
    <col min="12" max="12" width="22.42578125" style="49" customWidth="1"/>
    <col min="13" max="13" width="9.85546875" style="49" customWidth="1"/>
    <col min="14" max="14" width="4.28515625" style="49" customWidth="1"/>
    <col min="15" max="16" width="0" style="49" hidden="1" customWidth="1"/>
    <col min="17" max="18" width="11.42578125" style="49"/>
    <col min="19" max="19" width="0" style="49" hidden="1" customWidth="1"/>
    <col min="20" max="20" width="11.42578125" style="49"/>
    <col min="21" max="21" width="0" style="49" hidden="1" customWidth="1"/>
    <col min="22" max="26" width="11.42578125" style="49"/>
    <col min="27" max="28" width="0" style="49" hidden="1" customWidth="1"/>
    <col min="29" max="33" width="11.42578125" style="49"/>
    <col min="34" max="35" width="0" style="49" hidden="1" customWidth="1"/>
    <col min="36" max="36" width="11.42578125" style="49"/>
    <col min="37" max="37" width="0" style="49" hidden="1" customWidth="1"/>
    <col min="38" max="40" width="11.42578125" style="49"/>
    <col min="41" max="41" width="0" style="49" hidden="1" customWidth="1"/>
    <col min="42" max="43" width="11.42578125" style="49"/>
    <col min="44" max="51" width="0" style="49" hidden="1" customWidth="1"/>
    <col min="52" max="52" width="11.42578125" style="49"/>
    <col min="53" max="55" width="0" style="49" hidden="1" customWidth="1"/>
    <col min="56" max="59" width="11.42578125" style="49"/>
    <col min="60" max="60" width="0" style="49" hidden="1" customWidth="1"/>
    <col min="61" max="65" width="11.42578125" style="49"/>
    <col min="66" max="66" width="0" style="49" hidden="1" customWidth="1"/>
    <col min="67" max="68" width="11.42578125" style="49"/>
    <col min="69" max="69" width="0" style="49" hidden="1" customWidth="1"/>
    <col min="70" max="78" width="11.42578125" style="49"/>
    <col min="79" max="79" width="0" style="49" hidden="1" customWidth="1"/>
    <col min="80" max="82" width="11.42578125" style="49"/>
    <col min="83" max="83" width="0" style="49" hidden="1" customWidth="1"/>
    <col min="84" max="84" width="11.42578125" style="49"/>
    <col min="85" max="85" width="0" style="49" hidden="1" customWidth="1"/>
    <col min="86" max="86" width="11.42578125" style="49"/>
    <col min="87" max="89" width="0" style="49" hidden="1" customWidth="1"/>
    <col min="90" max="90" width="13.28515625" style="49" customWidth="1"/>
    <col min="91" max="16384" width="11.42578125" style="49"/>
  </cols>
  <sheetData>
    <row r="1" spans="1:91" ht="9.75" customHeight="1" thickBot="1">
      <c r="A1" s="19"/>
    </row>
    <row r="2" spans="1:91" ht="26.25" customHeight="1">
      <c r="A2" s="59"/>
      <c r="B2" s="9" t="s">
        <v>1</v>
      </c>
      <c r="C2" s="1"/>
      <c r="D2" s="1"/>
      <c r="E2" s="12" t="s">
        <v>701</v>
      </c>
      <c r="F2" s="1"/>
      <c r="G2" s="2"/>
    </row>
    <row r="3" spans="1:91" ht="18">
      <c r="A3" s="7"/>
      <c r="B3" s="10" t="s">
        <v>3</v>
      </c>
      <c r="C3" s="7"/>
      <c r="D3" s="7"/>
      <c r="E3" s="15" t="s">
        <v>64</v>
      </c>
      <c r="F3" s="3"/>
      <c r="G3" s="4"/>
    </row>
    <row r="4" spans="1:91" ht="15.75" thickBot="1">
      <c r="A4" s="60"/>
      <c r="B4" s="11"/>
      <c r="C4" s="20"/>
      <c r="D4" s="20"/>
      <c r="E4" s="5"/>
      <c r="F4" s="5"/>
      <c r="G4" s="6"/>
      <c r="I4" s="49" t="s">
        <v>702</v>
      </c>
      <c r="J4" s="38">
        <v>40751</v>
      </c>
    </row>
    <row r="5" spans="1:91">
      <c r="A5" s="19"/>
    </row>
    <row r="6" spans="1:91" ht="33.75" customHeight="1">
      <c r="A6" s="61"/>
      <c r="B6" s="27" t="s">
        <v>66</v>
      </c>
      <c r="C6" s="28"/>
      <c r="D6" s="29"/>
      <c r="E6" s="27" t="s">
        <v>284</v>
      </c>
      <c r="F6" s="30" t="s">
        <v>293</v>
      </c>
      <c r="G6" s="31" t="s">
        <v>231</v>
      </c>
      <c r="I6" s="35" t="s">
        <v>703</v>
      </c>
      <c r="J6" s="36" t="s">
        <v>316</v>
      </c>
      <c r="L6" s="62" t="s">
        <v>704</v>
      </c>
      <c r="M6" s="63" t="s">
        <v>705</v>
      </c>
      <c r="O6" s="19" t="s">
        <v>128</v>
      </c>
      <c r="P6" s="19" t="s">
        <v>94</v>
      </c>
      <c r="Q6" s="19" t="s">
        <v>188</v>
      </c>
      <c r="R6" s="19" t="s">
        <v>96</v>
      </c>
      <c r="S6" s="19" t="s">
        <v>100</v>
      </c>
      <c r="T6" s="19" t="s">
        <v>98</v>
      </c>
      <c r="U6" s="19" t="s">
        <v>104</v>
      </c>
      <c r="V6" s="19" t="s">
        <v>106</v>
      </c>
      <c r="W6" s="19" t="s">
        <v>102</v>
      </c>
      <c r="X6" s="19" t="s">
        <v>114</v>
      </c>
      <c r="Y6" s="19" t="s">
        <v>122</v>
      </c>
      <c r="Z6" s="19" t="s">
        <v>120</v>
      </c>
      <c r="AA6" s="26" t="s">
        <v>295</v>
      </c>
      <c r="AB6" s="19" t="s">
        <v>126</v>
      </c>
      <c r="AC6" s="19" t="s">
        <v>132</v>
      </c>
      <c r="AD6" s="19" t="s">
        <v>130</v>
      </c>
      <c r="AE6" s="19" t="s">
        <v>136</v>
      </c>
      <c r="AF6" s="19" t="s">
        <v>134</v>
      </c>
      <c r="AG6" s="19" t="s">
        <v>146</v>
      </c>
      <c r="AH6" s="19" t="s">
        <v>192</v>
      </c>
      <c r="AI6" s="19" t="s">
        <v>148</v>
      </c>
      <c r="AJ6" s="19" t="s">
        <v>150</v>
      </c>
      <c r="AK6" s="19" t="s">
        <v>152</v>
      </c>
      <c r="AL6" s="19" t="s">
        <v>144</v>
      </c>
      <c r="AM6" s="19" t="s">
        <v>142</v>
      </c>
      <c r="AN6" s="19" t="s">
        <v>154</v>
      </c>
      <c r="AO6" s="19" t="s">
        <v>283</v>
      </c>
      <c r="AP6" s="19" t="s">
        <v>110</v>
      </c>
      <c r="AQ6" s="19" t="s">
        <v>140</v>
      </c>
      <c r="AR6" s="19" t="s">
        <v>160</v>
      </c>
      <c r="AS6" s="19" t="s">
        <v>280</v>
      </c>
      <c r="AT6" s="19" t="s">
        <v>158</v>
      </c>
      <c r="AU6" s="19" t="s">
        <v>156</v>
      </c>
      <c r="AV6" s="19" t="s">
        <v>166</v>
      </c>
      <c r="AW6" s="19" t="s">
        <v>162</v>
      </c>
      <c r="AX6" s="19" t="s">
        <v>164</v>
      </c>
      <c r="AY6" s="19" t="s">
        <v>172</v>
      </c>
      <c r="AZ6" s="19" t="s">
        <v>170</v>
      </c>
      <c r="BA6" s="19" t="s">
        <v>168</v>
      </c>
      <c r="BB6" s="19" t="s">
        <v>281</v>
      </c>
      <c r="BC6" s="19" t="s">
        <v>174</v>
      </c>
      <c r="BD6" s="19" t="s">
        <v>180</v>
      </c>
      <c r="BE6" s="19" t="s">
        <v>178</v>
      </c>
      <c r="BF6" s="19" t="s">
        <v>176</v>
      </c>
      <c r="BG6" s="19" t="s">
        <v>92</v>
      </c>
      <c r="BH6" s="19" t="s">
        <v>184</v>
      </c>
      <c r="BI6" s="19" t="s">
        <v>200</v>
      </c>
      <c r="BJ6" s="19" t="s">
        <v>186</v>
      </c>
      <c r="BK6" s="19" t="s">
        <v>182</v>
      </c>
      <c r="BL6" s="19" t="s">
        <v>194</v>
      </c>
      <c r="BM6" s="19" t="s">
        <v>202</v>
      </c>
      <c r="BN6" s="19" t="s">
        <v>279</v>
      </c>
      <c r="BO6" s="19" t="s">
        <v>204</v>
      </c>
      <c r="BP6" s="19" t="s">
        <v>112</v>
      </c>
      <c r="BQ6" s="19" t="s">
        <v>210</v>
      </c>
      <c r="BR6" s="19" t="s">
        <v>282</v>
      </c>
      <c r="BS6" s="19" t="s">
        <v>206</v>
      </c>
      <c r="BT6" s="19" t="s">
        <v>208</v>
      </c>
      <c r="BU6" s="19" t="s">
        <v>124</v>
      </c>
      <c r="BV6" s="19" t="s">
        <v>223</v>
      </c>
      <c r="BW6" s="19" t="s">
        <v>196</v>
      </c>
      <c r="BX6" s="19" t="s">
        <v>190</v>
      </c>
      <c r="BY6" s="19" t="s">
        <v>212</v>
      </c>
      <c r="BZ6" s="19" t="s">
        <v>118</v>
      </c>
      <c r="CA6" s="19" t="s">
        <v>214</v>
      </c>
      <c r="CB6" s="19" t="s">
        <v>216</v>
      </c>
      <c r="CC6" s="19" t="s">
        <v>218</v>
      </c>
      <c r="CD6" s="19" t="s">
        <v>138</v>
      </c>
      <c r="CE6" s="19" t="s">
        <v>198</v>
      </c>
      <c r="CF6" s="19" t="s">
        <v>68</v>
      </c>
      <c r="CG6" s="19" t="s">
        <v>271</v>
      </c>
      <c r="CH6" s="19" t="s">
        <v>278</v>
      </c>
      <c r="CI6" s="19" t="s">
        <v>221</v>
      </c>
      <c r="CJ6" s="19" t="s">
        <v>108</v>
      </c>
      <c r="CK6" s="19" t="s">
        <v>116</v>
      </c>
      <c r="CL6" s="26" t="s">
        <v>2270</v>
      </c>
    </row>
    <row r="7" spans="1:91" ht="6" customHeight="1">
      <c r="A7" s="19"/>
      <c r="B7" s="25"/>
      <c r="C7" s="25"/>
      <c r="E7" s="25"/>
      <c r="F7" s="25"/>
      <c r="G7" s="25"/>
      <c r="L7" s="44"/>
      <c r="M7" s="44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</row>
    <row r="8" spans="1:91">
      <c r="A8" s="19"/>
      <c r="B8" s="23" t="s">
        <v>47</v>
      </c>
      <c r="C8" s="24" t="s">
        <v>89</v>
      </c>
      <c r="E8" s="23" t="s">
        <v>127</v>
      </c>
      <c r="F8" s="19" t="s">
        <v>128</v>
      </c>
      <c r="G8" s="24" t="s">
        <v>229</v>
      </c>
      <c r="I8" s="706" t="s">
        <v>440</v>
      </c>
      <c r="J8" s="34"/>
      <c r="L8" s="33" t="s">
        <v>706</v>
      </c>
      <c r="M8" s="64" t="s">
        <v>707</v>
      </c>
      <c r="Q8" s="49" t="s">
        <v>706</v>
      </c>
      <c r="R8" s="49" t="s">
        <v>708</v>
      </c>
      <c r="T8" s="49" t="s">
        <v>709</v>
      </c>
      <c r="V8" s="49" t="s">
        <v>710</v>
      </c>
      <c r="W8" s="49" t="s">
        <v>711</v>
      </c>
      <c r="X8" s="49" t="s">
        <v>712</v>
      </c>
      <c r="Y8" s="49" t="s">
        <v>713</v>
      </c>
      <c r="Z8" s="49" t="s">
        <v>714</v>
      </c>
      <c r="AC8" s="49" t="s">
        <v>715</v>
      </c>
      <c r="AD8" s="49" t="s">
        <v>716</v>
      </c>
      <c r="AE8" s="49" t="s">
        <v>717</v>
      </c>
      <c r="AF8" s="49" t="s">
        <v>718</v>
      </c>
      <c r="AG8" s="49" t="s">
        <v>719</v>
      </c>
      <c r="AJ8" s="49" t="s">
        <v>720</v>
      </c>
      <c r="AL8" s="49" t="s">
        <v>721</v>
      </c>
      <c r="AM8" s="49" t="s">
        <v>722</v>
      </c>
      <c r="AN8" s="49" t="s">
        <v>723</v>
      </c>
      <c r="AP8" s="49" t="s">
        <v>724</v>
      </c>
      <c r="AQ8" s="49" t="s">
        <v>725</v>
      </c>
      <c r="AZ8" s="49" t="s">
        <v>726</v>
      </c>
      <c r="BD8" s="49" t="s">
        <v>727</v>
      </c>
      <c r="BE8" s="49" t="s">
        <v>728</v>
      </c>
      <c r="BF8" s="49" t="s">
        <v>729</v>
      </c>
      <c r="BG8" s="49" t="s">
        <v>730</v>
      </c>
      <c r="BI8" s="49" t="s">
        <v>731</v>
      </c>
      <c r="BJ8" s="49" t="s">
        <v>732</v>
      </c>
      <c r="BK8" s="49" t="s">
        <v>733</v>
      </c>
      <c r="BL8" s="49" t="s">
        <v>734</v>
      </c>
      <c r="BM8" s="49" t="s">
        <v>735</v>
      </c>
      <c r="BO8" s="49" t="s">
        <v>736</v>
      </c>
      <c r="BP8" s="49" t="s">
        <v>737</v>
      </c>
      <c r="BR8" s="49" t="s">
        <v>261</v>
      </c>
      <c r="BS8" s="49" t="s">
        <v>738</v>
      </c>
      <c r="BT8" s="49" t="s">
        <v>739</v>
      </c>
      <c r="BU8" s="49" t="s">
        <v>740</v>
      </c>
      <c r="BV8" s="49" t="s">
        <v>741</v>
      </c>
      <c r="BW8" s="49" t="s">
        <v>742</v>
      </c>
      <c r="BX8" s="49" t="s">
        <v>743</v>
      </c>
      <c r="BY8" s="49" t="s">
        <v>744</v>
      </c>
      <c r="BZ8" s="49" t="s">
        <v>745</v>
      </c>
      <c r="CB8" s="49" t="s">
        <v>746</v>
      </c>
      <c r="CC8" s="49" t="s">
        <v>747</v>
      </c>
      <c r="CD8" s="49" t="s">
        <v>748</v>
      </c>
      <c r="CF8" s="49" t="s">
        <v>749</v>
      </c>
      <c r="CH8" s="49" t="s">
        <v>750</v>
      </c>
      <c r="CL8" s="23" t="s">
        <v>2575</v>
      </c>
      <c r="CM8" s="65"/>
    </row>
    <row r="9" spans="1:91">
      <c r="A9" s="19"/>
      <c r="B9" s="23" t="s">
        <v>70</v>
      </c>
      <c r="C9" s="24" t="s">
        <v>69</v>
      </c>
      <c r="E9" s="23" t="s">
        <v>93</v>
      </c>
      <c r="F9" s="19" t="s">
        <v>94</v>
      </c>
      <c r="G9" s="24" t="s">
        <v>230</v>
      </c>
      <c r="I9" s="706" t="s">
        <v>441</v>
      </c>
      <c r="J9" s="24"/>
      <c r="L9" s="23" t="s">
        <v>751</v>
      </c>
      <c r="M9" s="65" t="s">
        <v>752</v>
      </c>
      <c r="Q9" s="49" t="s">
        <v>751</v>
      </c>
      <c r="R9" s="49" t="s">
        <v>753</v>
      </c>
      <c r="T9" s="49" t="s">
        <v>754</v>
      </c>
      <c r="V9" s="49" t="s">
        <v>755</v>
      </c>
      <c r="W9" s="49" t="s">
        <v>756</v>
      </c>
      <c r="X9" s="49" t="s">
        <v>757</v>
      </c>
      <c r="Y9" s="49" t="s">
        <v>758</v>
      </c>
      <c r="Z9" s="49" t="s">
        <v>759</v>
      </c>
      <c r="AC9" s="49" t="s">
        <v>760</v>
      </c>
      <c r="AD9" s="49" t="s">
        <v>761</v>
      </c>
      <c r="AE9" s="49" t="s">
        <v>762</v>
      </c>
      <c r="AF9" s="49" t="s">
        <v>763</v>
      </c>
      <c r="AG9" s="49" t="s">
        <v>764</v>
      </c>
      <c r="AJ9" s="49" t="s">
        <v>765</v>
      </c>
      <c r="AL9" s="49" t="s">
        <v>766</v>
      </c>
      <c r="AM9" s="49" t="s">
        <v>767</v>
      </c>
      <c r="AN9" s="49" t="s">
        <v>768</v>
      </c>
      <c r="AP9" s="49" t="s">
        <v>769</v>
      </c>
      <c r="AQ9" s="49" t="s">
        <v>770</v>
      </c>
      <c r="AZ9" s="49" t="s">
        <v>771</v>
      </c>
      <c r="BD9" s="49" t="s">
        <v>772</v>
      </c>
      <c r="BE9" s="49" t="s">
        <v>773</v>
      </c>
      <c r="BF9" s="49" t="s">
        <v>774</v>
      </c>
      <c r="BG9" s="49" t="s">
        <v>775</v>
      </c>
      <c r="BI9" s="49" t="s">
        <v>776</v>
      </c>
      <c r="BJ9" s="49" t="s">
        <v>777</v>
      </c>
      <c r="BK9" s="49" t="s">
        <v>778</v>
      </c>
      <c r="BL9" s="49" t="s">
        <v>779</v>
      </c>
      <c r="BM9" s="49" t="s">
        <v>780</v>
      </c>
      <c r="BO9" s="49" t="s">
        <v>781</v>
      </c>
      <c r="BP9" s="49" t="s">
        <v>782</v>
      </c>
      <c r="BS9" s="49" t="s">
        <v>783</v>
      </c>
      <c r="BT9" s="49" t="s">
        <v>784</v>
      </c>
      <c r="BU9" s="49" t="s">
        <v>785</v>
      </c>
      <c r="BV9" s="49" t="s">
        <v>786</v>
      </c>
      <c r="BW9" s="49" t="s">
        <v>787</v>
      </c>
      <c r="BX9" s="49" t="s">
        <v>788</v>
      </c>
      <c r="BY9" s="49" t="s">
        <v>789</v>
      </c>
      <c r="BZ9" s="49" t="s">
        <v>790</v>
      </c>
      <c r="CB9" s="49" t="s">
        <v>791</v>
      </c>
      <c r="CC9" s="49" t="s">
        <v>792</v>
      </c>
      <c r="CD9" s="49" t="s">
        <v>793</v>
      </c>
      <c r="CF9" s="49" t="s">
        <v>794</v>
      </c>
      <c r="CH9" s="49" t="s">
        <v>795</v>
      </c>
      <c r="CL9" s="23" t="s">
        <v>2576</v>
      </c>
      <c r="CM9" s="65"/>
    </row>
    <row r="10" spans="1:91">
      <c r="A10" s="19"/>
      <c r="B10" s="23" t="s">
        <v>88</v>
      </c>
      <c r="C10" s="24" t="s">
        <v>796</v>
      </c>
      <c r="E10" s="23" t="s">
        <v>187</v>
      </c>
      <c r="F10" s="19" t="s">
        <v>188</v>
      </c>
      <c r="G10" s="24" t="s">
        <v>232</v>
      </c>
      <c r="I10" s="706" t="s">
        <v>297</v>
      </c>
      <c r="J10" s="24"/>
      <c r="L10" s="23" t="s">
        <v>797</v>
      </c>
      <c r="M10" s="65" t="s">
        <v>798</v>
      </c>
      <c r="Q10" s="49" t="s">
        <v>797</v>
      </c>
      <c r="R10" s="49" t="s">
        <v>799</v>
      </c>
      <c r="T10" s="49" t="s">
        <v>800</v>
      </c>
      <c r="V10" s="49" t="s">
        <v>750</v>
      </c>
      <c r="W10" s="49" t="s">
        <v>801</v>
      </c>
      <c r="X10" s="49" t="s">
        <v>802</v>
      </c>
      <c r="Y10" s="49" t="s">
        <v>803</v>
      </c>
      <c r="Z10" s="49" t="s">
        <v>804</v>
      </c>
      <c r="AC10" s="49" t="s">
        <v>805</v>
      </c>
      <c r="AD10" s="49" t="s">
        <v>806</v>
      </c>
      <c r="AE10" s="49" t="s">
        <v>807</v>
      </c>
      <c r="AF10" s="49" t="s">
        <v>808</v>
      </c>
      <c r="AG10" s="49" t="s">
        <v>809</v>
      </c>
      <c r="AJ10" s="49" t="s">
        <v>810</v>
      </c>
      <c r="AL10" s="49" t="s">
        <v>811</v>
      </c>
      <c r="AM10" s="49" t="s">
        <v>812</v>
      </c>
      <c r="AN10" s="49" t="s">
        <v>813</v>
      </c>
      <c r="AP10" s="49" t="s">
        <v>814</v>
      </c>
      <c r="AQ10" s="49" t="s">
        <v>815</v>
      </c>
      <c r="AZ10" s="49" t="s">
        <v>816</v>
      </c>
      <c r="BD10" s="49" t="s">
        <v>817</v>
      </c>
      <c r="BE10" s="49" t="s">
        <v>818</v>
      </c>
      <c r="BF10" s="49" t="s">
        <v>819</v>
      </c>
      <c r="BG10" s="49" t="s">
        <v>820</v>
      </c>
      <c r="BI10" s="49" t="s">
        <v>821</v>
      </c>
      <c r="BJ10" s="49" t="s">
        <v>822</v>
      </c>
      <c r="BK10" s="49" t="s">
        <v>823</v>
      </c>
      <c r="BL10" s="49" t="s">
        <v>824</v>
      </c>
      <c r="BM10" s="49" t="s">
        <v>825</v>
      </c>
      <c r="BO10" s="49" t="s">
        <v>826</v>
      </c>
      <c r="BP10" s="49" t="s">
        <v>827</v>
      </c>
      <c r="BS10" s="49" t="s">
        <v>828</v>
      </c>
      <c r="BT10" s="49" t="s">
        <v>829</v>
      </c>
      <c r="BU10" s="49" t="s">
        <v>830</v>
      </c>
      <c r="BV10" s="49" t="s">
        <v>831</v>
      </c>
      <c r="BW10" s="49" t="s">
        <v>832</v>
      </c>
      <c r="BX10" s="49" t="s">
        <v>833</v>
      </c>
      <c r="BY10" s="49" t="s">
        <v>834</v>
      </c>
      <c r="BZ10" s="49" t="s">
        <v>835</v>
      </c>
      <c r="CB10" s="49" t="s">
        <v>836</v>
      </c>
      <c r="CC10" s="49" t="s">
        <v>837</v>
      </c>
      <c r="CD10" s="49" t="s">
        <v>838</v>
      </c>
      <c r="CF10" s="49" t="s">
        <v>839</v>
      </c>
      <c r="CH10" s="49" t="s">
        <v>840</v>
      </c>
      <c r="CL10" s="23" t="s">
        <v>2577</v>
      </c>
      <c r="CM10" s="65"/>
    </row>
    <row r="11" spans="1:91">
      <c r="A11" s="19"/>
      <c r="B11" s="23" t="s">
        <v>71</v>
      </c>
      <c r="C11" s="24" t="s">
        <v>841</v>
      </c>
      <c r="E11" s="23" t="s">
        <v>95</v>
      </c>
      <c r="F11" s="19" t="s">
        <v>96</v>
      </c>
      <c r="G11" s="24" t="s">
        <v>88</v>
      </c>
      <c r="I11" s="706" t="s">
        <v>442</v>
      </c>
      <c r="J11" s="24"/>
      <c r="L11" s="23" t="s">
        <v>842</v>
      </c>
      <c r="M11" s="65" t="s">
        <v>843</v>
      </c>
      <c r="Q11" s="49" t="s">
        <v>842</v>
      </c>
      <c r="R11" s="49" t="s">
        <v>844</v>
      </c>
      <c r="T11" s="49" t="s">
        <v>845</v>
      </c>
      <c r="V11" s="49" t="s">
        <v>846</v>
      </c>
      <c r="W11" s="49" t="s">
        <v>847</v>
      </c>
      <c r="X11" s="49" t="s">
        <v>848</v>
      </c>
      <c r="Y11" s="49" t="s">
        <v>849</v>
      </c>
      <c r="Z11" s="49" t="s">
        <v>850</v>
      </c>
      <c r="AC11" s="49" t="s">
        <v>851</v>
      </c>
      <c r="AD11" s="49" t="s">
        <v>852</v>
      </c>
      <c r="AE11" s="49" t="s">
        <v>853</v>
      </c>
      <c r="AF11" s="49" t="s">
        <v>854</v>
      </c>
      <c r="AG11" s="49" t="s">
        <v>855</v>
      </c>
      <c r="AJ11" s="49" t="s">
        <v>856</v>
      </c>
      <c r="AL11" s="49" t="s">
        <v>857</v>
      </c>
      <c r="AM11" s="49" t="s">
        <v>858</v>
      </c>
      <c r="AN11" s="49" t="s">
        <v>859</v>
      </c>
      <c r="AP11" s="49" t="s">
        <v>860</v>
      </c>
      <c r="AQ11" s="49" t="s">
        <v>861</v>
      </c>
      <c r="AZ11" s="49" t="s">
        <v>862</v>
      </c>
      <c r="BD11" s="49" t="s">
        <v>863</v>
      </c>
      <c r="BE11" s="49" t="s">
        <v>864</v>
      </c>
      <c r="BF11" s="49" t="s">
        <v>865</v>
      </c>
      <c r="BG11" s="49" t="s">
        <v>866</v>
      </c>
      <c r="BI11" s="49" t="s">
        <v>867</v>
      </c>
      <c r="BJ11" s="49" t="s">
        <v>868</v>
      </c>
      <c r="BK11" s="49" t="s">
        <v>869</v>
      </c>
      <c r="BL11" s="49" t="s">
        <v>870</v>
      </c>
      <c r="BM11" s="49" t="s">
        <v>871</v>
      </c>
      <c r="BO11" s="49" t="s">
        <v>872</v>
      </c>
      <c r="BP11" s="49" t="s">
        <v>873</v>
      </c>
      <c r="BS11" s="49" t="s">
        <v>874</v>
      </c>
      <c r="BT11" s="49" t="s">
        <v>875</v>
      </c>
      <c r="BU11" s="49" t="s">
        <v>876</v>
      </c>
      <c r="BV11" s="49" t="s">
        <v>877</v>
      </c>
      <c r="BW11" s="49" t="s">
        <v>878</v>
      </c>
      <c r="BX11" s="49" t="s">
        <v>189</v>
      </c>
      <c r="BY11" s="49" t="s">
        <v>879</v>
      </c>
      <c r="BZ11" s="49" t="s">
        <v>880</v>
      </c>
      <c r="CB11" s="49" t="s">
        <v>881</v>
      </c>
      <c r="CC11" s="49" t="s">
        <v>882</v>
      </c>
      <c r="CD11" s="49" t="s">
        <v>883</v>
      </c>
      <c r="CF11" s="49" t="s">
        <v>884</v>
      </c>
      <c r="CH11" s="49" t="s">
        <v>885</v>
      </c>
    </row>
    <row r="12" spans="1:91">
      <c r="A12" s="19"/>
      <c r="B12" s="23" t="s">
        <v>67</v>
      </c>
      <c r="C12" s="24" t="s">
        <v>886</v>
      </c>
      <c r="E12" s="23" t="s">
        <v>99</v>
      </c>
      <c r="F12" s="19" t="s">
        <v>100</v>
      </c>
      <c r="G12" s="24" t="s">
        <v>233</v>
      </c>
      <c r="I12" s="705" t="s">
        <v>299</v>
      </c>
      <c r="J12" s="24"/>
      <c r="L12" s="23" t="s">
        <v>887</v>
      </c>
      <c r="M12" s="65" t="s">
        <v>888</v>
      </c>
      <c r="Q12" s="49" t="s">
        <v>887</v>
      </c>
      <c r="R12" s="49" t="s">
        <v>889</v>
      </c>
      <c r="T12" s="49" t="s">
        <v>890</v>
      </c>
      <c r="V12" s="49" t="s">
        <v>891</v>
      </c>
      <c r="W12" s="49" t="s">
        <v>892</v>
      </c>
      <c r="X12" s="49" t="s">
        <v>893</v>
      </c>
      <c r="Y12" s="49" t="s">
        <v>894</v>
      </c>
      <c r="Z12" s="49" t="s">
        <v>895</v>
      </c>
      <c r="AC12" s="49" t="s">
        <v>896</v>
      </c>
      <c r="AD12" s="49" t="s">
        <v>897</v>
      </c>
      <c r="AE12" s="49" t="s">
        <v>898</v>
      </c>
      <c r="AF12" s="49" t="s">
        <v>899</v>
      </c>
      <c r="AG12" s="49" t="s">
        <v>900</v>
      </c>
      <c r="AJ12" s="49" t="s">
        <v>901</v>
      </c>
      <c r="AL12" s="49" t="s">
        <v>902</v>
      </c>
      <c r="AM12" s="49" t="s">
        <v>903</v>
      </c>
      <c r="AN12" s="49" t="s">
        <v>904</v>
      </c>
      <c r="AP12" s="49" t="s">
        <v>905</v>
      </c>
      <c r="AQ12" s="49" t="s">
        <v>906</v>
      </c>
      <c r="AZ12" s="49" t="s">
        <v>907</v>
      </c>
      <c r="BD12" s="49" t="s">
        <v>908</v>
      </c>
      <c r="BE12" s="49" t="s">
        <v>909</v>
      </c>
      <c r="BF12" s="49" t="s">
        <v>910</v>
      </c>
      <c r="BG12" s="49" t="s">
        <v>911</v>
      </c>
      <c r="BI12" s="49" t="s">
        <v>912</v>
      </c>
      <c r="BJ12" s="49" t="s">
        <v>913</v>
      </c>
      <c r="BK12" s="49" t="s">
        <v>914</v>
      </c>
      <c r="BL12" s="49" t="s">
        <v>915</v>
      </c>
      <c r="BM12" s="49" t="s">
        <v>916</v>
      </c>
      <c r="BO12" s="49" t="s">
        <v>917</v>
      </c>
      <c r="BP12" s="49" t="s">
        <v>918</v>
      </c>
      <c r="BT12" s="49" t="s">
        <v>919</v>
      </c>
      <c r="BU12" s="49" t="s">
        <v>920</v>
      </c>
      <c r="BW12" s="49" t="s">
        <v>921</v>
      </c>
      <c r="BY12" s="49" t="s">
        <v>922</v>
      </c>
      <c r="BZ12" s="49" t="s">
        <v>923</v>
      </c>
      <c r="CB12" s="49" t="s">
        <v>924</v>
      </c>
      <c r="CC12" s="49" t="s">
        <v>925</v>
      </c>
      <c r="CD12" s="49" t="s">
        <v>926</v>
      </c>
      <c r="CF12" s="49" t="s">
        <v>927</v>
      </c>
      <c r="CH12" s="49" t="s">
        <v>928</v>
      </c>
    </row>
    <row r="13" spans="1:91">
      <c r="A13" s="19"/>
      <c r="B13" s="23" t="s">
        <v>79</v>
      </c>
      <c r="C13" s="24" t="s">
        <v>80</v>
      </c>
      <c r="E13" s="23" t="s">
        <v>97</v>
      </c>
      <c r="F13" s="19" t="s">
        <v>98</v>
      </c>
      <c r="G13" s="24" t="s">
        <v>47</v>
      </c>
      <c r="I13" s="706" t="s">
        <v>443</v>
      </c>
      <c r="J13" s="24"/>
      <c r="L13" s="23" t="s">
        <v>929</v>
      </c>
      <c r="M13" s="65" t="s">
        <v>930</v>
      </c>
      <c r="Q13" s="49" t="s">
        <v>929</v>
      </c>
      <c r="R13" s="49" t="s">
        <v>931</v>
      </c>
      <c r="T13" s="49" t="s">
        <v>932</v>
      </c>
      <c r="V13" s="49" t="s">
        <v>933</v>
      </c>
      <c r="W13" s="49" t="s">
        <v>934</v>
      </c>
      <c r="X13" s="49" t="s">
        <v>935</v>
      </c>
      <c r="Z13" s="49" t="s">
        <v>936</v>
      </c>
      <c r="AC13" s="49" t="s">
        <v>937</v>
      </c>
      <c r="AD13" s="49" t="s">
        <v>938</v>
      </c>
      <c r="AE13" s="49" t="s">
        <v>939</v>
      </c>
      <c r="AF13" s="49" t="s">
        <v>940</v>
      </c>
      <c r="AG13" s="49" t="s">
        <v>941</v>
      </c>
      <c r="AJ13" s="49" t="s">
        <v>942</v>
      </c>
      <c r="AL13" s="49" t="s">
        <v>943</v>
      </c>
      <c r="AM13" s="49" t="s">
        <v>944</v>
      </c>
      <c r="AN13" s="49" t="s">
        <v>945</v>
      </c>
      <c r="AP13" s="49" t="s">
        <v>946</v>
      </c>
      <c r="AQ13" s="49" t="s">
        <v>947</v>
      </c>
      <c r="AZ13" s="49" t="s">
        <v>948</v>
      </c>
      <c r="BD13" s="49" t="s">
        <v>949</v>
      </c>
      <c r="BE13" s="49" t="s">
        <v>890</v>
      </c>
      <c r="BF13" s="49" t="s">
        <v>950</v>
      </c>
      <c r="BG13" s="49" t="s">
        <v>951</v>
      </c>
      <c r="BI13" s="49" t="s">
        <v>952</v>
      </c>
      <c r="BJ13" s="49" t="s">
        <v>953</v>
      </c>
      <c r="BK13" s="49" t="s">
        <v>954</v>
      </c>
      <c r="BL13" s="49" t="s">
        <v>955</v>
      </c>
      <c r="BM13" s="49" t="s">
        <v>956</v>
      </c>
      <c r="BO13" s="49" t="s">
        <v>957</v>
      </c>
      <c r="BP13" s="49" t="s">
        <v>958</v>
      </c>
      <c r="BT13" s="49" t="s">
        <v>959</v>
      </c>
      <c r="BU13" s="49" t="s">
        <v>960</v>
      </c>
      <c r="BW13" s="49" t="s">
        <v>961</v>
      </c>
      <c r="BY13" s="49" t="s">
        <v>962</v>
      </c>
      <c r="BZ13" s="49" t="s">
        <v>963</v>
      </c>
      <c r="CB13" s="49" t="s">
        <v>964</v>
      </c>
      <c r="CC13" s="49" t="s">
        <v>965</v>
      </c>
      <c r="CD13" s="49" t="s">
        <v>966</v>
      </c>
      <c r="CF13" s="49" t="s">
        <v>967</v>
      </c>
      <c r="CH13" s="49" t="s">
        <v>968</v>
      </c>
    </row>
    <row r="14" spans="1:91">
      <c r="A14" s="19"/>
      <c r="B14" s="23" t="s">
        <v>83</v>
      </c>
      <c r="C14" s="24" t="s">
        <v>84</v>
      </c>
      <c r="E14" s="23" t="s">
        <v>103</v>
      </c>
      <c r="F14" s="19" t="s">
        <v>104</v>
      </c>
      <c r="G14" s="24" t="s">
        <v>234</v>
      </c>
      <c r="I14" s="705" t="s">
        <v>305</v>
      </c>
      <c r="J14" s="24"/>
      <c r="L14" s="23" t="s">
        <v>969</v>
      </c>
      <c r="M14" s="65" t="s">
        <v>970</v>
      </c>
      <c r="Q14" s="49" t="s">
        <v>969</v>
      </c>
      <c r="R14" s="49" t="s">
        <v>971</v>
      </c>
      <c r="T14" s="49" t="s">
        <v>972</v>
      </c>
      <c r="V14" s="49" t="s">
        <v>973</v>
      </c>
      <c r="W14" s="49" t="s">
        <v>974</v>
      </c>
      <c r="X14" s="49" t="s">
        <v>975</v>
      </c>
      <c r="Z14" s="49" t="s">
        <v>976</v>
      </c>
      <c r="AD14" s="49" t="s">
        <v>977</v>
      </c>
      <c r="AE14" s="49" t="s">
        <v>978</v>
      </c>
      <c r="AF14" s="49" t="s">
        <v>979</v>
      </c>
      <c r="AG14" s="49" t="s">
        <v>980</v>
      </c>
      <c r="AJ14" s="49" t="s">
        <v>981</v>
      </c>
      <c r="AM14" s="49" t="s">
        <v>982</v>
      </c>
      <c r="AN14" s="49" t="s">
        <v>983</v>
      </c>
      <c r="AP14" s="49" t="s">
        <v>984</v>
      </c>
      <c r="AQ14" s="49" t="s">
        <v>985</v>
      </c>
      <c r="AZ14" s="49" t="s">
        <v>986</v>
      </c>
      <c r="BD14" s="49" t="s">
        <v>987</v>
      </c>
      <c r="BE14" s="49" t="s">
        <v>988</v>
      </c>
      <c r="BF14" s="49" t="s">
        <v>989</v>
      </c>
      <c r="BG14" s="49" t="s">
        <v>990</v>
      </c>
      <c r="BI14" s="49" t="s">
        <v>991</v>
      </c>
      <c r="BJ14" s="49" t="s">
        <v>992</v>
      </c>
      <c r="BK14" s="49" t="s">
        <v>993</v>
      </c>
      <c r="BL14" s="49" t="s">
        <v>994</v>
      </c>
      <c r="BM14" s="49" t="s">
        <v>995</v>
      </c>
      <c r="BO14" s="49" t="s">
        <v>996</v>
      </c>
      <c r="BP14" s="49" t="s">
        <v>997</v>
      </c>
      <c r="BT14" s="49" t="s">
        <v>998</v>
      </c>
      <c r="BU14" s="49" t="s">
        <v>999</v>
      </c>
      <c r="BW14" s="49" t="s">
        <v>1000</v>
      </c>
      <c r="BY14" s="49" t="s">
        <v>1001</v>
      </c>
      <c r="BZ14" s="49" t="s">
        <v>1002</v>
      </c>
      <c r="CB14" s="49" t="s">
        <v>1003</v>
      </c>
      <c r="CC14" s="49" t="s">
        <v>1004</v>
      </c>
      <c r="CD14" s="49" t="s">
        <v>1005</v>
      </c>
      <c r="CF14" s="49" t="s">
        <v>1006</v>
      </c>
      <c r="CH14" s="49" t="s">
        <v>1007</v>
      </c>
    </row>
    <row r="15" spans="1:91">
      <c r="A15" s="19"/>
      <c r="B15" s="23" t="s">
        <v>72</v>
      </c>
      <c r="C15" s="24" t="s">
        <v>73</v>
      </c>
      <c r="E15" s="23" t="s">
        <v>105</v>
      </c>
      <c r="F15" s="19" t="s">
        <v>106</v>
      </c>
      <c r="G15" s="24" t="s">
        <v>71</v>
      </c>
      <c r="I15" s="706" t="s">
        <v>308</v>
      </c>
      <c r="J15" s="24"/>
      <c r="L15" s="23" t="s">
        <v>1008</v>
      </c>
      <c r="M15" s="65" t="s">
        <v>1009</v>
      </c>
      <c r="Q15" s="49" t="s">
        <v>1008</v>
      </c>
      <c r="R15" s="49" t="s">
        <v>1010</v>
      </c>
      <c r="T15" s="49" t="s">
        <v>1011</v>
      </c>
      <c r="V15" s="49" t="s">
        <v>1012</v>
      </c>
      <c r="W15" s="49" t="s">
        <v>1013</v>
      </c>
      <c r="X15" s="49" t="s">
        <v>1014</v>
      </c>
      <c r="Z15" s="49" t="s">
        <v>1015</v>
      </c>
      <c r="AD15" s="49" t="s">
        <v>1016</v>
      </c>
      <c r="AE15" s="49" t="s">
        <v>1017</v>
      </c>
      <c r="AF15" s="49" t="s">
        <v>1018</v>
      </c>
      <c r="AG15" s="49" t="s">
        <v>1019</v>
      </c>
      <c r="AJ15" s="49" t="s">
        <v>1020</v>
      </c>
      <c r="AM15" s="49" t="s">
        <v>1021</v>
      </c>
      <c r="AN15" s="49" t="s">
        <v>1022</v>
      </c>
      <c r="AP15" s="49" t="s">
        <v>1023</v>
      </c>
      <c r="AQ15" s="49" t="s">
        <v>1024</v>
      </c>
      <c r="AZ15" s="49" t="s">
        <v>1025</v>
      </c>
      <c r="BD15" s="49" t="s">
        <v>1026</v>
      </c>
      <c r="BE15" s="49" t="s">
        <v>1027</v>
      </c>
      <c r="BF15" s="49" t="s">
        <v>1028</v>
      </c>
      <c r="BG15" s="49" t="s">
        <v>1029</v>
      </c>
      <c r="BI15" s="49" t="s">
        <v>1030</v>
      </c>
      <c r="BJ15" s="49" t="s">
        <v>1031</v>
      </c>
      <c r="BK15" s="49" t="s">
        <v>1032</v>
      </c>
      <c r="BL15" s="49" t="s">
        <v>1033</v>
      </c>
      <c r="BM15" s="49" t="s">
        <v>1034</v>
      </c>
      <c r="BO15" s="49" t="s">
        <v>1035</v>
      </c>
      <c r="BP15" s="49" t="s">
        <v>1036</v>
      </c>
      <c r="BT15" s="49" t="s">
        <v>1037</v>
      </c>
      <c r="BU15" s="49" t="s">
        <v>1038</v>
      </c>
      <c r="BW15" s="49" t="s">
        <v>1039</v>
      </c>
      <c r="BY15" s="49" t="s">
        <v>1040</v>
      </c>
      <c r="BZ15" s="49" t="s">
        <v>1041</v>
      </c>
      <c r="CB15" s="49" t="s">
        <v>1042</v>
      </c>
      <c r="CC15" s="49" t="s">
        <v>1043</v>
      </c>
      <c r="CD15" s="49" t="s">
        <v>1044</v>
      </c>
      <c r="CF15" s="49" t="s">
        <v>1045</v>
      </c>
      <c r="CH15" s="49" t="s">
        <v>1046</v>
      </c>
    </row>
    <row r="16" spans="1:91">
      <c r="A16" s="19"/>
      <c r="B16" s="23" t="s">
        <v>82</v>
      </c>
      <c r="C16" s="24" t="s">
        <v>651</v>
      </c>
      <c r="E16" s="23" t="s">
        <v>101</v>
      </c>
      <c r="F16" s="19" t="s">
        <v>102</v>
      </c>
      <c r="G16" s="24" t="s">
        <v>235</v>
      </c>
      <c r="I16" s="706" t="s">
        <v>444</v>
      </c>
      <c r="J16" s="24"/>
      <c r="L16" s="23" t="s">
        <v>1047</v>
      </c>
      <c r="M16" s="65" t="s">
        <v>1048</v>
      </c>
      <c r="Q16" s="49" t="s">
        <v>1047</v>
      </c>
      <c r="T16" s="49" t="s">
        <v>1049</v>
      </c>
      <c r="V16" s="49" t="s">
        <v>1050</v>
      </c>
      <c r="W16" s="49" t="s">
        <v>1051</v>
      </c>
      <c r="X16" s="49" t="s">
        <v>1052</v>
      </c>
      <c r="Z16" s="49" t="s">
        <v>1053</v>
      </c>
      <c r="AD16" s="49" t="s">
        <v>1054</v>
      </c>
      <c r="AE16" s="49" t="s">
        <v>1055</v>
      </c>
      <c r="AF16" s="49" t="s">
        <v>1056</v>
      </c>
      <c r="AG16" s="49" t="s">
        <v>1057</v>
      </c>
      <c r="AJ16" s="49" t="s">
        <v>1058</v>
      </c>
      <c r="AM16" s="49" t="s">
        <v>1059</v>
      </c>
      <c r="AN16" s="49" t="s">
        <v>1060</v>
      </c>
      <c r="AP16" s="49" t="s">
        <v>1061</v>
      </c>
      <c r="AQ16" s="49" t="s">
        <v>1062</v>
      </c>
      <c r="AZ16" s="49" t="s">
        <v>1063</v>
      </c>
      <c r="BD16" s="49" t="s">
        <v>1064</v>
      </c>
      <c r="BE16" s="49" t="s">
        <v>1065</v>
      </c>
      <c r="BF16" s="49" t="s">
        <v>1066</v>
      </c>
      <c r="BG16" s="49" t="s">
        <v>1067</v>
      </c>
      <c r="BI16" s="49" t="s">
        <v>1068</v>
      </c>
      <c r="BJ16" s="49" t="s">
        <v>1069</v>
      </c>
      <c r="BK16" s="49" t="s">
        <v>1070</v>
      </c>
      <c r="BL16" s="49" t="s">
        <v>1071</v>
      </c>
      <c r="BM16" s="49" t="s">
        <v>1072</v>
      </c>
      <c r="BO16" s="49" t="s">
        <v>1073</v>
      </c>
      <c r="BP16" s="49" t="s">
        <v>1074</v>
      </c>
      <c r="BT16" s="49" t="s">
        <v>1075</v>
      </c>
      <c r="BU16" s="49" t="s">
        <v>1076</v>
      </c>
      <c r="BW16" s="49" t="s">
        <v>1077</v>
      </c>
      <c r="BY16" s="49" t="s">
        <v>1078</v>
      </c>
      <c r="BZ16" s="49" t="s">
        <v>1079</v>
      </c>
      <c r="CB16" s="49" t="s">
        <v>1080</v>
      </c>
      <c r="CC16" s="49" t="s">
        <v>1081</v>
      </c>
      <c r="CD16" s="49" t="s">
        <v>1082</v>
      </c>
      <c r="CF16" s="49" t="s">
        <v>1083</v>
      </c>
      <c r="CH16" s="49" t="s">
        <v>1084</v>
      </c>
    </row>
    <row r="17" spans="1:86">
      <c r="A17" s="19"/>
      <c r="B17" s="23" t="s">
        <v>86</v>
      </c>
      <c r="C17" s="24" t="s">
        <v>1085</v>
      </c>
      <c r="E17" s="23" t="s">
        <v>113</v>
      </c>
      <c r="F17" s="19" t="s">
        <v>114</v>
      </c>
      <c r="G17" s="24" t="s">
        <v>83</v>
      </c>
      <c r="I17" s="705" t="s">
        <v>445</v>
      </c>
      <c r="J17" s="24"/>
      <c r="L17" s="23" t="s">
        <v>1086</v>
      </c>
      <c r="M17" s="65" t="s">
        <v>1087</v>
      </c>
      <c r="Q17" s="49" t="s">
        <v>1086</v>
      </c>
      <c r="V17" s="49" t="s">
        <v>1088</v>
      </c>
      <c r="X17" s="49" t="s">
        <v>1089</v>
      </c>
      <c r="Z17" s="49" t="s">
        <v>1090</v>
      </c>
      <c r="AD17" s="49" t="s">
        <v>1091</v>
      </c>
      <c r="AE17" s="49" t="s">
        <v>1092</v>
      </c>
      <c r="AF17" s="49" t="s">
        <v>1093</v>
      </c>
      <c r="AG17" s="49" t="s">
        <v>1094</v>
      </c>
      <c r="AJ17" s="49" t="s">
        <v>1095</v>
      </c>
      <c r="AM17" s="49" t="s">
        <v>1096</v>
      </c>
      <c r="AN17" s="49" t="s">
        <v>1097</v>
      </c>
      <c r="AP17" s="49" t="s">
        <v>1098</v>
      </c>
      <c r="AQ17" s="49" t="s">
        <v>1099</v>
      </c>
      <c r="AZ17" s="49" t="s">
        <v>1100</v>
      </c>
      <c r="BD17" s="49" t="s">
        <v>1101</v>
      </c>
      <c r="BE17" s="49" t="s">
        <v>1102</v>
      </c>
      <c r="BF17" s="49" t="s">
        <v>1103</v>
      </c>
      <c r="BI17" s="49" t="s">
        <v>1104</v>
      </c>
      <c r="BJ17" s="49" t="s">
        <v>1105</v>
      </c>
      <c r="BK17" s="49" t="s">
        <v>1106</v>
      </c>
      <c r="BL17" s="49" t="s">
        <v>1107</v>
      </c>
      <c r="BM17" s="49" t="s">
        <v>1108</v>
      </c>
      <c r="BO17" s="49" t="s">
        <v>1109</v>
      </c>
      <c r="BP17" s="49" t="s">
        <v>1110</v>
      </c>
      <c r="BT17" s="49" t="s">
        <v>1111</v>
      </c>
      <c r="BU17" s="49" t="s">
        <v>1112</v>
      </c>
      <c r="BW17" s="49" t="s">
        <v>1113</v>
      </c>
      <c r="BY17" s="49" t="s">
        <v>1114</v>
      </c>
      <c r="BZ17" s="49" t="s">
        <v>1115</v>
      </c>
      <c r="CB17" s="49" t="s">
        <v>1116</v>
      </c>
      <c r="CC17" s="49" t="s">
        <v>1117</v>
      </c>
      <c r="CD17" s="49" t="s">
        <v>1118</v>
      </c>
      <c r="CF17" s="49" t="s">
        <v>1119</v>
      </c>
      <c r="CH17" s="49" t="s">
        <v>1063</v>
      </c>
    </row>
    <row r="18" spans="1:86" ht="15" customHeight="1">
      <c r="A18" s="19"/>
      <c r="B18" s="23" t="s">
        <v>85</v>
      </c>
      <c r="C18" s="24" t="s">
        <v>653</v>
      </c>
      <c r="E18" s="23" t="s">
        <v>121</v>
      </c>
      <c r="F18" s="19" t="s">
        <v>122</v>
      </c>
      <c r="G18" s="24" t="s">
        <v>236</v>
      </c>
      <c r="I18" s="706" t="s">
        <v>446</v>
      </c>
      <c r="J18" s="24"/>
      <c r="L18" s="23" t="s">
        <v>1120</v>
      </c>
      <c r="M18" s="65">
        <v>10</v>
      </c>
      <c r="Q18" s="49" t="s">
        <v>1120</v>
      </c>
      <c r="V18" s="49" t="s">
        <v>1121</v>
      </c>
      <c r="X18" s="49" t="s">
        <v>1122</v>
      </c>
      <c r="Z18" s="49" t="s">
        <v>1123</v>
      </c>
      <c r="AD18" s="49" t="s">
        <v>1124</v>
      </c>
      <c r="AE18" s="49" t="s">
        <v>1125</v>
      </c>
      <c r="AF18" s="49" t="s">
        <v>1126</v>
      </c>
      <c r="AG18" s="49" t="s">
        <v>1127</v>
      </c>
      <c r="AJ18" s="49" t="s">
        <v>1128</v>
      </c>
      <c r="AM18" s="49" t="s">
        <v>1129</v>
      </c>
      <c r="AN18" s="49" t="s">
        <v>1130</v>
      </c>
      <c r="AP18" s="49" t="s">
        <v>1131</v>
      </c>
      <c r="AQ18" s="49" t="s">
        <v>1132</v>
      </c>
      <c r="AZ18" s="49" t="s">
        <v>1133</v>
      </c>
      <c r="BD18" s="49" t="s">
        <v>1134</v>
      </c>
      <c r="BE18" s="49" t="s">
        <v>1135</v>
      </c>
      <c r="BF18" s="49" t="s">
        <v>1136</v>
      </c>
      <c r="BI18" s="49" t="s">
        <v>1137</v>
      </c>
      <c r="BJ18" s="49" t="s">
        <v>1138</v>
      </c>
      <c r="BK18" s="49" t="s">
        <v>1139</v>
      </c>
      <c r="BL18" s="49" t="s">
        <v>1140</v>
      </c>
      <c r="BM18" s="49" t="s">
        <v>1141</v>
      </c>
      <c r="BO18" s="49" t="s">
        <v>1142</v>
      </c>
      <c r="BP18" s="49" t="s">
        <v>1143</v>
      </c>
      <c r="BT18" s="49" t="s">
        <v>1144</v>
      </c>
      <c r="BU18" s="49" t="s">
        <v>1145</v>
      </c>
      <c r="BW18" s="49" t="s">
        <v>1146</v>
      </c>
      <c r="BY18" s="49" t="s">
        <v>1147</v>
      </c>
      <c r="BZ18" s="49" t="s">
        <v>1148</v>
      </c>
      <c r="CB18" s="49" t="s">
        <v>1149</v>
      </c>
      <c r="CC18" s="49" t="s">
        <v>1150</v>
      </c>
      <c r="CD18" s="49" t="s">
        <v>1151</v>
      </c>
      <c r="CF18" s="49" t="s">
        <v>1152</v>
      </c>
      <c r="CH18" s="49" t="s">
        <v>1153</v>
      </c>
    </row>
    <row r="19" spans="1:86">
      <c r="A19" s="19"/>
      <c r="B19" s="23" t="s">
        <v>75</v>
      </c>
      <c r="C19" s="24" t="s">
        <v>76</v>
      </c>
      <c r="E19" s="23" t="s">
        <v>119</v>
      </c>
      <c r="F19" s="19" t="s">
        <v>120</v>
      </c>
      <c r="G19" s="24" t="s">
        <v>47</v>
      </c>
      <c r="I19" s="706" t="s">
        <v>375</v>
      </c>
      <c r="J19" s="24"/>
      <c r="L19" s="23" t="s">
        <v>1154</v>
      </c>
      <c r="M19" s="65">
        <v>11</v>
      </c>
      <c r="Q19" s="49" t="s">
        <v>1154</v>
      </c>
      <c r="V19" s="49" t="s">
        <v>1155</v>
      </c>
      <c r="X19" s="49" t="s">
        <v>1156</v>
      </c>
      <c r="Z19" s="49" t="s">
        <v>1157</v>
      </c>
      <c r="AD19" s="49" t="s">
        <v>1158</v>
      </c>
      <c r="AE19" s="49" t="s">
        <v>1159</v>
      </c>
      <c r="AF19" s="49" t="s">
        <v>1160</v>
      </c>
      <c r="AG19" s="49" t="s">
        <v>1161</v>
      </c>
      <c r="AJ19" s="49" t="s">
        <v>1162</v>
      </c>
      <c r="AM19" s="49" t="s">
        <v>1163</v>
      </c>
      <c r="AN19" s="49" t="s">
        <v>1164</v>
      </c>
      <c r="AP19" s="49" t="s">
        <v>1165</v>
      </c>
      <c r="AQ19" s="49" t="s">
        <v>1166</v>
      </c>
      <c r="AZ19" s="49" t="s">
        <v>1167</v>
      </c>
      <c r="BD19" s="49" t="s">
        <v>1168</v>
      </c>
      <c r="BE19" s="49" t="s">
        <v>1169</v>
      </c>
      <c r="BF19" s="49" t="s">
        <v>1170</v>
      </c>
      <c r="BI19" s="49" t="s">
        <v>1171</v>
      </c>
      <c r="BJ19" s="49" t="s">
        <v>1172</v>
      </c>
      <c r="BK19" s="49" t="s">
        <v>1173</v>
      </c>
      <c r="BL19" s="49" t="s">
        <v>1174</v>
      </c>
      <c r="BM19" s="49" t="s">
        <v>1175</v>
      </c>
      <c r="BO19" s="49" t="s">
        <v>1176</v>
      </c>
      <c r="BP19" s="49" t="s">
        <v>1177</v>
      </c>
      <c r="BT19" s="49" t="s">
        <v>1178</v>
      </c>
      <c r="BU19" s="49" t="s">
        <v>1179</v>
      </c>
      <c r="BW19" s="49" t="s">
        <v>1180</v>
      </c>
      <c r="BY19" s="49" t="s">
        <v>1181</v>
      </c>
      <c r="BZ19" s="49" t="s">
        <v>1182</v>
      </c>
      <c r="CB19" s="49" t="s">
        <v>1183</v>
      </c>
      <c r="CC19" s="49" t="s">
        <v>1184</v>
      </c>
      <c r="CD19" s="49" t="s">
        <v>1185</v>
      </c>
      <c r="CF19" s="49" t="s">
        <v>1186</v>
      </c>
      <c r="CH19" s="49" t="s">
        <v>1187</v>
      </c>
    </row>
    <row r="20" spans="1:86">
      <c r="A20" s="19"/>
      <c r="B20" s="23" t="s">
        <v>87</v>
      </c>
      <c r="C20" s="24" t="s">
        <v>1188</v>
      </c>
      <c r="E20" s="23" t="s">
        <v>254</v>
      </c>
      <c r="F20" s="26" t="s">
        <v>295</v>
      </c>
      <c r="G20" s="24" t="s">
        <v>255</v>
      </c>
      <c r="I20" s="706" t="s">
        <v>447</v>
      </c>
      <c r="J20" s="24"/>
      <c r="L20" s="23" t="s">
        <v>1189</v>
      </c>
      <c r="M20" s="65">
        <v>12</v>
      </c>
      <c r="Q20" s="49" t="s">
        <v>1189</v>
      </c>
      <c r="V20" s="49" t="s">
        <v>1190</v>
      </c>
      <c r="X20" s="49" t="s">
        <v>1191</v>
      </c>
      <c r="Z20" s="49" t="s">
        <v>1192</v>
      </c>
      <c r="AD20" s="49" t="s">
        <v>1193</v>
      </c>
      <c r="AE20" s="49" t="s">
        <v>1194</v>
      </c>
      <c r="AF20" s="49" t="s">
        <v>1195</v>
      </c>
      <c r="AG20" s="49" t="s">
        <v>1196</v>
      </c>
      <c r="AJ20" s="49" t="s">
        <v>1197</v>
      </c>
      <c r="AM20" s="49" t="s">
        <v>1198</v>
      </c>
      <c r="AN20" s="49" t="s">
        <v>1199</v>
      </c>
      <c r="AP20" s="49" t="s">
        <v>1200</v>
      </c>
      <c r="AQ20" s="49" t="s">
        <v>1201</v>
      </c>
      <c r="AZ20" s="49" t="s">
        <v>1202</v>
      </c>
      <c r="BF20" s="49" t="s">
        <v>1203</v>
      </c>
      <c r="BJ20" s="49" t="s">
        <v>1204</v>
      </c>
      <c r="BK20" s="49" t="s">
        <v>1205</v>
      </c>
      <c r="BL20" s="49" t="s">
        <v>1206</v>
      </c>
      <c r="BM20" s="49" t="s">
        <v>1207</v>
      </c>
      <c r="BO20" s="49" t="s">
        <v>1208</v>
      </c>
      <c r="BP20" s="49" t="s">
        <v>1209</v>
      </c>
      <c r="BT20" s="49" t="s">
        <v>1210</v>
      </c>
      <c r="BU20" s="49" t="s">
        <v>1211</v>
      </c>
      <c r="BW20" s="49" t="s">
        <v>1212</v>
      </c>
      <c r="BY20" s="49" t="s">
        <v>1213</v>
      </c>
      <c r="BZ20" s="49" t="s">
        <v>1214</v>
      </c>
      <c r="CB20" s="49" t="s">
        <v>1215</v>
      </c>
      <c r="CC20" s="49" t="s">
        <v>1216</v>
      </c>
      <c r="CD20" s="49" t="s">
        <v>1217</v>
      </c>
      <c r="CF20" s="49" t="s">
        <v>1218</v>
      </c>
      <c r="CH20" s="49" t="s">
        <v>1219</v>
      </c>
    </row>
    <row r="21" spans="1:86">
      <c r="A21" s="19"/>
      <c r="B21" s="23" t="s">
        <v>90</v>
      </c>
      <c r="C21" s="24" t="s">
        <v>1220</v>
      </c>
      <c r="E21" s="23" t="s">
        <v>125</v>
      </c>
      <c r="F21" s="19" t="s">
        <v>126</v>
      </c>
      <c r="G21" s="24" t="s">
        <v>47</v>
      </c>
      <c r="I21" s="706" t="s">
        <v>448</v>
      </c>
      <c r="J21" s="24"/>
      <c r="L21" s="23" t="s">
        <v>1221</v>
      </c>
      <c r="M21" s="65">
        <v>13</v>
      </c>
      <c r="Q21" s="49" t="s">
        <v>1221</v>
      </c>
      <c r="V21" s="49" t="s">
        <v>1222</v>
      </c>
      <c r="X21" s="49" t="s">
        <v>1223</v>
      </c>
      <c r="Z21" s="49" t="s">
        <v>1224</v>
      </c>
      <c r="AD21" s="49" t="s">
        <v>1225</v>
      </c>
      <c r="AE21" s="49" t="s">
        <v>1226</v>
      </c>
      <c r="AF21" s="49" t="s">
        <v>1227</v>
      </c>
      <c r="AG21" s="49" t="s">
        <v>1228</v>
      </c>
      <c r="AJ21" s="49" t="s">
        <v>1229</v>
      </c>
      <c r="AM21" s="49" t="s">
        <v>1230</v>
      </c>
      <c r="AN21" s="49" t="s">
        <v>1231</v>
      </c>
      <c r="AQ21" s="49" t="s">
        <v>1232</v>
      </c>
      <c r="AZ21" s="49" t="s">
        <v>1233</v>
      </c>
      <c r="BF21" s="49" t="s">
        <v>1234</v>
      </c>
      <c r="BJ21" s="49" t="s">
        <v>1235</v>
      </c>
      <c r="BK21" s="49" t="s">
        <v>1236</v>
      </c>
      <c r="BL21" s="49" t="s">
        <v>1237</v>
      </c>
      <c r="BM21" s="49" t="s">
        <v>1238</v>
      </c>
      <c r="BO21" s="49" t="s">
        <v>1239</v>
      </c>
      <c r="BP21" s="49" t="s">
        <v>1240</v>
      </c>
      <c r="BT21" s="49" t="s">
        <v>1241</v>
      </c>
      <c r="BU21" s="49" t="s">
        <v>842</v>
      </c>
      <c r="BW21" s="49" t="s">
        <v>1242</v>
      </c>
      <c r="BY21" s="49" t="s">
        <v>1243</v>
      </c>
      <c r="BZ21" s="49" t="s">
        <v>1244</v>
      </c>
      <c r="CB21" s="49" t="s">
        <v>1245</v>
      </c>
      <c r="CC21" s="49" t="s">
        <v>1246</v>
      </c>
      <c r="CD21" s="49" t="s">
        <v>1247</v>
      </c>
      <c r="CF21" s="49" t="s">
        <v>1248</v>
      </c>
      <c r="CH21" s="49" t="s">
        <v>1249</v>
      </c>
    </row>
    <row r="22" spans="1:86">
      <c r="A22" s="19"/>
      <c r="B22" s="23" t="s">
        <v>77</v>
      </c>
      <c r="C22" s="24" t="s">
        <v>78</v>
      </c>
      <c r="E22" s="23" t="s">
        <v>131</v>
      </c>
      <c r="F22" s="19" t="s">
        <v>132</v>
      </c>
      <c r="G22" s="24" t="s">
        <v>47</v>
      </c>
      <c r="I22" s="707" t="s">
        <v>429</v>
      </c>
      <c r="J22" s="24"/>
      <c r="L22" s="23" t="s">
        <v>1250</v>
      </c>
      <c r="M22" s="65">
        <v>14</v>
      </c>
      <c r="Q22" s="49" t="s">
        <v>1250</v>
      </c>
      <c r="V22" s="49" t="s">
        <v>1251</v>
      </c>
      <c r="X22" s="49" t="s">
        <v>1252</v>
      </c>
      <c r="Z22" s="49" t="s">
        <v>1253</v>
      </c>
      <c r="AD22" s="49" t="s">
        <v>1254</v>
      </c>
      <c r="AE22" s="49" t="s">
        <v>1255</v>
      </c>
      <c r="AF22" s="49" t="s">
        <v>1256</v>
      </c>
      <c r="AG22" s="49" t="s">
        <v>1257</v>
      </c>
      <c r="AJ22" s="49" t="s">
        <v>1258</v>
      </c>
      <c r="AM22" s="49" t="s">
        <v>1259</v>
      </c>
      <c r="AN22" s="49" t="s">
        <v>1260</v>
      </c>
      <c r="AQ22" s="49" t="s">
        <v>1261</v>
      </c>
      <c r="AZ22" s="49" t="s">
        <v>1262</v>
      </c>
      <c r="BF22" s="49" t="s">
        <v>1263</v>
      </c>
      <c r="BJ22" s="49" t="s">
        <v>1264</v>
      </c>
      <c r="BK22" s="49" t="s">
        <v>1265</v>
      </c>
      <c r="BL22" s="49" t="s">
        <v>1266</v>
      </c>
      <c r="BM22" s="49" t="s">
        <v>1267</v>
      </c>
      <c r="BO22" s="49" t="s">
        <v>1268</v>
      </c>
      <c r="BP22" s="49" t="s">
        <v>1269</v>
      </c>
      <c r="BT22" s="49" t="s">
        <v>1270</v>
      </c>
      <c r="BU22" s="49" t="s">
        <v>1271</v>
      </c>
      <c r="BW22" s="49" t="s">
        <v>1272</v>
      </c>
      <c r="BY22" s="49" t="s">
        <v>1273</v>
      </c>
      <c r="CB22" s="49" t="s">
        <v>1274</v>
      </c>
      <c r="CC22" s="49" t="s">
        <v>1275</v>
      </c>
      <c r="CD22" s="49" t="s">
        <v>1276</v>
      </c>
      <c r="CF22" s="49" t="s">
        <v>1277</v>
      </c>
      <c r="CH22" s="49" t="s">
        <v>1278</v>
      </c>
    </row>
    <row r="23" spans="1:86">
      <c r="A23" s="19"/>
      <c r="B23" s="23" t="s">
        <v>81</v>
      </c>
      <c r="C23" s="24" t="s">
        <v>515</v>
      </c>
      <c r="E23" s="23" t="s">
        <v>129</v>
      </c>
      <c r="F23" s="19" t="s">
        <v>130</v>
      </c>
      <c r="G23" s="24" t="s">
        <v>47</v>
      </c>
      <c r="I23" s="706" t="s">
        <v>449</v>
      </c>
      <c r="J23" s="24"/>
      <c r="L23" s="23" t="s">
        <v>1279</v>
      </c>
      <c r="M23" s="65">
        <v>16</v>
      </c>
      <c r="Q23" s="49" t="s">
        <v>1279</v>
      </c>
      <c r="V23" s="49" t="s">
        <v>1280</v>
      </c>
      <c r="X23" s="49" t="s">
        <v>1281</v>
      </c>
      <c r="Z23" s="49" t="s">
        <v>1282</v>
      </c>
      <c r="AD23" s="49" t="s">
        <v>1283</v>
      </c>
      <c r="AE23" s="49" t="s">
        <v>1284</v>
      </c>
      <c r="AF23" s="49" t="s">
        <v>1285</v>
      </c>
      <c r="AG23" s="49" t="s">
        <v>1286</v>
      </c>
      <c r="AJ23" s="49" t="s">
        <v>1287</v>
      </c>
      <c r="AM23" s="49" t="s">
        <v>1288</v>
      </c>
      <c r="AN23" s="49" t="s">
        <v>1289</v>
      </c>
      <c r="AQ23" s="49" t="s">
        <v>1290</v>
      </c>
      <c r="AZ23" s="49" t="s">
        <v>1291</v>
      </c>
      <c r="BF23" s="49" t="s">
        <v>1292</v>
      </c>
      <c r="BJ23" s="49" t="s">
        <v>1293</v>
      </c>
      <c r="BK23" s="49" t="s">
        <v>1294</v>
      </c>
      <c r="BL23" s="49" t="s">
        <v>1295</v>
      </c>
      <c r="BM23" s="49" t="s">
        <v>1296</v>
      </c>
      <c r="BO23" s="49" t="s">
        <v>1297</v>
      </c>
      <c r="BP23" s="49" t="s">
        <v>1298</v>
      </c>
      <c r="BT23" s="49" t="s">
        <v>1299</v>
      </c>
      <c r="BU23" s="49" t="s">
        <v>1300</v>
      </c>
      <c r="BY23" s="49" t="s">
        <v>1301</v>
      </c>
      <c r="CB23" s="49" t="s">
        <v>1302</v>
      </c>
      <c r="CC23" s="49" t="s">
        <v>1303</v>
      </c>
      <c r="CD23" s="49" t="s">
        <v>1304</v>
      </c>
      <c r="CF23" s="49" t="s">
        <v>1305</v>
      </c>
      <c r="CH23" s="49" t="s">
        <v>1306</v>
      </c>
    </row>
    <row r="24" spans="1:86">
      <c r="A24" s="19"/>
      <c r="B24" s="16" t="s">
        <v>74</v>
      </c>
      <c r="C24" s="18" t="s">
        <v>660</v>
      </c>
      <c r="E24" s="23" t="s">
        <v>135</v>
      </c>
      <c r="F24" s="19" t="s">
        <v>136</v>
      </c>
      <c r="G24" s="24" t="s">
        <v>47</v>
      </c>
      <c r="I24" s="706" t="s">
        <v>300</v>
      </c>
      <c r="J24" s="24"/>
      <c r="L24" s="23" t="s">
        <v>1307</v>
      </c>
      <c r="M24" s="65">
        <v>17</v>
      </c>
      <c r="Q24" s="49" t="s">
        <v>1307</v>
      </c>
      <c r="V24" s="49" t="s">
        <v>1308</v>
      </c>
      <c r="X24" s="49" t="s">
        <v>1309</v>
      </c>
      <c r="AD24" s="49" t="s">
        <v>1310</v>
      </c>
      <c r="AE24" s="49" t="s">
        <v>1311</v>
      </c>
      <c r="AF24" s="49" t="s">
        <v>1312</v>
      </c>
      <c r="AG24" s="49" t="s">
        <v>1313</v>
      </c>
      <c r="AJ24" s="49" t="s">
        <v>1314</v>
      </c>
      <c r="AM24" s="49" t="s">
        <v>1315</v>
      </c>
      <c r="AN24" s="49" t="s">
        <v>1316</v>
      </c>
      <c r="AQ24" s="49" t="s">
        <v>1317</v>
      </c>
      <c r="AZ24" s="49" t="s">
        <v>1318</v>
      </c>
      <c r="BF24" s="49" t="s">
        <v>1319</v>
      </c>
      <c r="BK24" s="49" t="s">
        <v>1320</v>
      </c>
      <c r="BL24" s="49" t="s">
        <v>1321</v>
      </c>
      <c r="BM24" s="49" t="s">
        <v>1322</v>
      </c>
      <c r="BO24" s="49" t="s">
        <v>1323</v>
      </c>
      <c r="BP24" s="49" t="s">
        <v>1324</v>
      </c>
      <c r="BT24" s="49" t="s">
        <v>1325</v>
      </c>
      <c r="BU24" s="49" t="s">
        <v>1326</v>
      </c>
      <c r="BY24" s="49" t="s">
        <v>1327</v>
      </c>
      <c r="CB24" s="49" t="s">
        <v>1328</v>
      </c>
      <c r="CC24" s="49" t="s">
        <v>1329</v>
      </c>
      <c r="CD24" s="49" t="s">
        <v>1330</v>
      </c>
      <c r="CF24" s="49" t="s">
        <v>1331</v>
      </c>
      <c r="CH24" s="49" t="s">
        <v>1332</v>
      </c>
    </row>
    <row r="25" spans="1:86">
      <c r="E25" s="23" t="s">
        <v>133</v>
      </c>
      <c r="F25" s="19" t="s">
        <v>134</v>
      </c>
      <c r="G25" s="24" t="s">
        <v>72</v>
      </c>
      <c r="I25" s="706" t="s">
        <v>309</v>
      </c>
      <c r="J25" s="24"/>
      <c r="L25" s="23" t="s">
        <v>1333</v>
      </c>
      <c r="M25" s="65">
        <v>18</v>
      </c>
      <c r="Q25" s="49" t="s">
        <v>1333</v>
      </c>
      <c r="V25" s="49" t="s">
        <v>1334</v>
      </c>
      <c r="X25" s="49" t="s">
        <v>1335</v>
      </c>
      <c r="AD25" s="49" t="s">
        <v>1336</v>
      </c>
      <c r="AE25" s="49" t="s">
        <v>1337</v>
      </c>
      <c r="AF25" s="49" t="s">
        <v>1338</v>
      </c>
      <c r="AG25" s="49" t="s">
        <v>1339</v>
      </c>
      <c r="AJ25" s="49" t="s">
        <v>1340</v>
      </c>
      <c r="AM25" s="49" t="s">
        <v>1341</v>
      </c>
      <c r="AN25" s="49" t="s">
        <v>1342</v>
      </c>
      <c r="AQ25" s="49" t="s">
        <v>1343</v>
      </c>
      <c r="AZ25" s="49" t="s">
        <v>1344</v>
      </c>
      <c r="BF25" s="49" t="s">
        <v>1345</v>
      </c>
      <c r="BK25" s="49" t="s">
        <v>1346</v>
      </c>
      <c r="BL25" s="49" t="s">
        <v>1347</v>
      </c>
      <c r="BM25" s="49" t="s">
        <v>1348</v>
      </c>
      <c r="BO25" s="49" t="s">
        <v>1349</v>
      </c>
      <c r="BP25" s="49" t="s">
        <v>1350</v>
      </c>
      <c r="BT25" s="49" t="s">
        <v>1351</v>
      </c>
      <c r="BU25" s="49" t="s">
        <v>1352</v>
      </c>
      <c r="BY25" s="49" t="s">
        <v>1353</v>
      </c>
      <c r="CB25" s="49" t="s">
        <v>1354</v>
      </c>
      <c r="CC25" s="49" t="s">
        <v>1355</v>
      </c>
      <c r="CD25" s="49" t="s">
        <v>1356</v>
      </c>
      <c r="CF25" s="49" t="s">
        <v>1357</v>
      </c>
      <c r="CH25" s="49" t="s">
        <v>1358</v>
      </c>
    </row>
    <row r="26" spans="1:86">
      <c r="E26" s="23" t="s">
        <v>2575</v>
      </c>
      <c r="F26" s="26" t="s">
        <v>2270</v>
      </c>
      <c r="G26" s="74" t="s">
        <v>484</v>
      </c>
      <c r="I26" s="725" t="s">
        <v>298</v>
      </c>
      <c r="J26" s="74"/>
      <c r="L26" s="23" t="s">
        <v>1359</v>
      </c>
      <c r="M26" s="65">
        <v>19</v>
      </c>
      <c r="Q26" s="49" t="s">
        <v>1359</v>
      </c>
      <c r="V26" s="49" t="s">
        <v>1360</v>
      </c>
      <c r="X26" s="49" t="s">
        <v>1361</v>
      </c>
      <c r="AD26" s="49" t="s">
        <v>1362</v>
      </c>
      <c r="AE26" s="49" t="s">
        <v>1363</v>
      </c>
      <c r="AF26" s="49" t="s">
        <v>1364</v>
      </c>
      <c r="AG26" s="49" t="s">
        <v>1365</v>
      </c>
      <c r="AJ26" s="49" t="s">
        <v>1366</v>
      </c>
      <c r="AM26" s="49" t="s">
        <v>1367</v>
      </c>
      <c r="AN26" s="49" t="s">
        <v>1368</v>
      </c>
      <c r="AQ26" s="49" t="s">
        <v>1369</v>
      </c>
      <c r="AZ26" s="49" t="s">
        <v>1370</v>
      </c>
      <c r="BF26" s="49" t="s">
        <v>1371</v>
      </c>
      <c r="BK26" s="49" t="s">
        <v>1372</v>
      </c>
      <c r="BL26" s="49" t="s">
        <v>1373</v>
      </c>
      <c r="BM26" s="49" t="s">
        <v>1374</v>
      </c>
      <c r="BO26" s="49" t="s">
        <v>1375</v>
      </c>
      <c r="BP26" s="49" t="s">
        <v>1376</v>
      </c>
      <c r="BT26" s="49" t="s">
        <v>1377</v>
      </c>
      <c r="BU26" s="49" t="s">
        <v>1378</v>
      </c>
      <c r="BY26" s="49" t="s">
        <v>1379</v>
      </c>
      <c r="CB26" s="49" t="s">
        <v>1380</v>
      </c>
      <c r="CC26" s="49" t="s">
        <v>1381</v>
      </c>
      <c r="CD26" s="49" t="s">
        <v>1382</v>
      </c>
      <c r="CF26" s="49" t="s">
        <v>1383</v>
      </c>
      <c r="CH26" s="49" t="s">
        <v>1384</v>
      </c>
    </row>
    <row r="27" spans="1:86">
      <c r="E27" s="23" t="s">
        <v>145</v>
      </c>
      <c r="F27" s="19" t="s">
        <v>146</v>
      </c>
      <c r="G27" s="24" t="s">
        <v>82</v>
      </c>
      <c r="I27" s="705" t="s">
        <v>307</v>
      </c>
      <c r="J27" s="24"/>
      <c r="L27" s="23" t="s">
        <v>1385</v>
      </c>
      <c r="M27" s="65">
        <v>20</v>
      </c>
      <c r="Q27" s="49" t="s">
        <v>1385</v>
      </c>
      <c r="V27" s="49" t="s">
        <v>1386</v>
      </c>
      <c r="X27" s="49" t="s">
        <v>1387</v>
      </c>
      <c r="AD27" s="49" t="s">
        <v>1388</v>
      </c>
      <c r="AE27" s="49" t="s">
        <v>1389</v>
      </c>
      <c r="AF27" s="49" t="s">
        <v>1390</v>
      </c>
      <c r="AG27" s="49" t="s">
        <v>1391</v>
      </c>
      <c r="AJ27" s="49" t="s">
        <v>1392</v>
      </c>
      <c r="AM27" s="49" t="s">
        <v>1393</v>
      </c>
      <c r="AN27" s="49" t="s">
        <v>1394</v>
      </c>
      <c r="AQ27" s="49" t="s">
        <v>1395</v>
      </c>
      <c r="AZ27" s="49" t="s">
        <v>1396</v>
      </c>
      <c r="BK27" s="49" t="s">
        <v>1397</v>
      </c>
      <c r="BL27" s="49" t="s">
        <v>1398</v>
      </c>
      <c r="BM27" s="49" t="s">
        <v>1399</v>
      </c>
      <c r="BO27" s="49" t="s">
        <v>1400</v>
      </c>
      <c r="BP27" s="49" t="s">
        <v>1401</v>
      </c>
      <c r="BT27" s="49" t="s">
        <v>1402</v>
      </c>
      <c r="BU27" s="49" t="s">
        <v>1403</v>
      </c>
      <c r="BY27" s="49" t="s">
        <v>1404</v>
      </c>
      <c r="CB27" s="49" t="s">
        <v>1405</v>
      </c>
      <c r="CC27" s="49" t="s">
        <v>1406</v>
      </c>
      <c r="CD27" s="49" t="s">
        <v>1407</v>
      </c>
      <c r="CF27" s="49" t="s">
        <v>1408</v>
      </c>
      <c r="CH27" s="49" t="s">
        <v>1409</v>
      </c>
    </row>
    <row r="28" spans="1:86">
      <c r="E28" s="23" t="s">
        <v>191</v>
      </c>
      <c r="F28" s="19" t="s">
        <v>192</v>
      </c>
      <c r="G28" s="24" t="s">
        <v>268</v>
      </c>
      <c r="I28" s="706" t="s">
        <v>310</v>
      </c>
      <c r="J28" s="24"/>
      <c r="L28" s="23" t="s">
        <v>1410</v>
      </c>
      <c r="M28" s="65">
        <v>21</v>
      </c>
      <c r="Q28" s="49" t="s">
        <v>1410</v>
      </c>
      <c r="V28" s="49" t="s">
        <v>1411</v>
      </c>
      <c r="X28" s="49" t="s">
        <v>1412</v>
      </c>
      <c r="AD28" s="49" t="s">
        <v>1413</v>
      </c>
      <c r="AE28" s="49" t="s">
        <v>1414</v>
      </c>
      <c r="AF28" s="49" t="s">
        <v>1415</v>
      </c>
      <c r="AG28" s="49" t="s">
        <v>1416</v>
      </c>
      <c r="AJ28" s="49" t="s">
        <v>1417</v>
      </c>
      <c r="AM28" s="49" t="s">
        <v>1418</v>
      </c>
      <c r="AN28" s="49" t="s">
        <v>1419</v>
      </c>
      <c r="AQ28" s="49" t="s">
        <v>1420</v>
      </c>
      <c r="AZ28" s="49" t="s">
        <v>1421</v>
      </c>
      <c r="BK28" s="49" t="s">
        <v>1422</v>
      </c>
      <c r="BL28" s="49" t="s">
        <v>1423</v>
      </c>
      <c r="BM28" s="49" t="s">
        <v>1424</v>
      </c>
      <c r="BO28" s="49" t="s">
        <v>1425</v>
      </c>
      <c r="BP28" s="49" t="s">
        <v>1426</v>
      </c>
      <c r="BT28" s="49" t="s">
        <v>1427</v>
      </c>
      <c r="BU28" s="49" t="s">
        <v>1428</v>
      </c>
      <c r="BY28" s="49" t="s">
        <v>1429</v>
      </c>
      <c r="CB28" s="49" t="s">
        <v>1430</v>
      </c>
      <c r="CC28" s="49" t="s">
        <v>1431</v>
      </c>
      <c r="CD28" s="49" t="s">
        <v>1432</v>
      </c>
      <c r="CF28" s="49" t="s">
        <v>1433</v>
      </c>
      <c r="CH28" s="49" t="s">
        <v>1434</v>
      </c>
    </row>
    <row r="29" spans="1:86">
      <c r="E29" s="23" t="s">
        <v>147</v>
      </c>
      <c r="F29" s="19" t="s">
        <v>148</v>
      </c>
      <c r="G29" s="24" t="s">
        <v>272</v>
      </c>
      <c r="I29" s="706" t="s">
        <v>311</v>
      </c>
      <c r="J29" s="24"/>
      <c r="L29" s="23" t="s">
        <v>1435</v>
      </c>
      <c r="M29" s="65">
        <v>22</v>
      </c>
      <c r="Q29" s="49" t="s">
        <v>1435</v>
      </c>
      <c r="V29" s="49" t="s">
        <v>1436</v>
      </c>
      <c r="X29" s="49" t="s">
        <v>1437</v>
      </c>
      <c r="AD29" s="49" t="s">
        <v>1438</v>
      </c>
      <c r="AE29" s="49" t="s">
        <v>1439</v>
      </c>
      <c r="AF29" s="49" t="s">
        <v>1440</v>
      </c>
      <c r="AG29" s="49" t="s">
        <v>1441</v>
      </c>
      <c r="AJ29" s="49" t="s">
        <v>1442</v>
      </c>
      <c r="AM29" s="49" t="s">
        <v>1443</v>
      </c>
      <c r="AN29" s="49" t="s">
        <v>1444</v>
      </c>
      <c r="AZ29" s="49" t="s">
        <v>1445</v>
      </c>
      <c r="BK29" s="49" t="s">
        <v>1446</v>
      </c>
      <c r="BL29" s="49" t="s">
        <v>1447</v>
      </c>
      <c r="BM29" s="49" t="s">
        <v>1448</v>
      </c>
      <c r="BP29" s="49" t="s">
        <v>1449</v>
      </c>
      <c r="BT29" s="49" t="s">
        <v>1450</v>
      </c>
      <c r="BU29" s="49" t="s">
        <v>1451</v>
      </c>
      <c r="BY29" s="49" t="s">
        <v>1452</v>
      </c>
      <c r="CB29" s="49" t="s">
        <v>1453</v>
      </c>
      <c r="CC29" s="49" t="s">
        <v>1454</v>
      </c>
      <c r="CD29" s="49" t="s">
        <v>1455</v>
      </c>
      <c r="CF29" s="49" t="s">
        <v>1456</v>
      </c>
      <c r="CH29" s="49" t="s">
        <v>1457</v>
      </c>
    </row>
    <row r="30" spans="1:86">
      <c r="E30" s="23" t="s">
        <v>149</v>
      </c>
      <c r="F30" s="19" t="s">
        <v>150</v>
      </c>
      <c r="G30" s="24" t="s">
        <v>47</v>
      </c>
      <c r="I30" s="706" t="s">
        <v>312</v>
      </c>
      <c r="J30" s="24"/>
      <c r="L30" s="23" t="s">
        <v>1458</v>
      </c>
      <c r="M30" s="65">
        <v>23</v>
      </c>
      <c r="Q30" s="49" t="s">
        <v>1458</v>
      </c>
      <c r="V30" s="49" t="s">
        <v>1459</v>
      </c>
      <c r="X30" s="49" t="s">
        <v>1460</v>
      </c>
      <c r="AD30" s="49" t="s">
        <v>1461</v>
      </c>
      <c r="AE30" s="49" t="s">
        <v>1462</v>
      </c>
      <c r="AF30" s="49" t="s">
        <v>1463</v>
      </c>
      <c r="AG30" s="49" t="s">
        <v>1464</v>
      </c>
      <c r="AJ30" s="49" t="s">
        <v>1465</v>
      </c>
      <c r="AM30" s="49" t="s">
        <v>1466</v>
      </c>
      <c r="AN30" s="49" t="s">
        <v>1467</v>
      </c>
      <c r="AZ30" s="49" t="s">
        <v>1468</v>
      </c>
      <c r="BK30" s="49" t="s">
        <v>1469</v>
      </c>
      <c r="BL30" s="49" t="s">
        <v>1470</v>
      </c>
      <c r="BM30" s="49" t="s">
        <v>1471</v>
      </c>
      <c r="BP30" s="49" t="s">
        <v>1472</v>
      </c>
      <c r="BT30" s="49" t="s">
        <v>1473</v>
      </c>
      <c r="BU30" s="49" t="s">
        <v>1474</v>
      </c>
      <c r="BY30" s="49" t="s">
        <v>1475</v>
      </c>
      <c r="CB30" s="49" t="s">
        <v>1476</v>
      </c>
      <c r="CC30" s="49" t="s">
        <v>1477</v>
      </c>
      <c r="CD30" s="49" t="s">
        <v>1478</v>
      </c>
      <c r="CF30" s="49" t="s">
        <v>1479</v>
      </c>
      <c r="CH30" s="49" t="s">
        <v>1480</v>
      </c>
    </row>
    <row r="31" spans="1:86" ht="15" customHeight="1">
      <c r="E31" s="23" t="s">
        <v>151</v>
      </c>
      <c r="F31" s="19" t="s">
        <v>152</v>
      </c>
      <c r="G31" s="24" t="s">
        <v>240</v>
      </c>
      <c r="I31" s="706" t="s">
        <v>450</v>
      </c>
      <c r="J31" s="24"/>
      <c r="L31" s="23" t="s">
        <v>1481</v>
      </c>
      <c r="M31" s="65">
        <v>24</v>
      </c>
      <c r="Q31" s="49" t="s">
        <v>1481</v>
      </c>
      <c r="V31" s="49" t="s">
        <v>1482</v>
      </c>
      <c r="X31" s="49" t="s">
        <v>1483</v>
      </c>
      <c r="AD31" s="49" t="s">
        <v>1484</v>
      </c>
      <c r="AE31" s="49" t="s">
        <v>1485</v>
      </c>
      <c r="AF31" s="49" t="s">
        <v>1486</v>
      </c>
      <c r="AG31" s="49" t="s">
        <v>1487</v>
      </c>
      <c r="AJ31" s="49" t="s">
        <v>1488</v>
      </c>
      <c r="AM31" s="49" t="s">
        <v>1489</v>
      </c>
      <c r="AN31" s="49" t="s">
        <v>1490</v>
      </c>
      <c r="AZ31" s="49" t="s">
        <v>1491</v>
      </c>
      <c r="BK31" s="49" t="s">
        <v>1492</v>
      </c>
      <c r="BL31" s="49" t="s">
        <v>1493</v>
      </c>
      <c r="BM31" s="49" t="s">
        <v>1494</v>
      </c>
      <c r="BP31" s="49" t="s">
        <v>1495</v>
      </c>
      <c r="BT31" s="49" t="s">
        <v>1496</v>
      </c>
      <c r="BU31" s="49" t="s">
        <v>1497</v>
      </c>
      <c r="BY31" s="49" t="s">
        <v>1498</v>
      </c>
      <c r="CB31" s="49" t="s">
        <v>1499</v>
      </c>
      <c r="CC31" s="49" t="s">
        <v>1500</v>
      </c>
      <c r="CD31" s="49" t="s">
        <v>1501</v>
      </c>
      <c r="CF31" s="49" t="s">
        <v>1502</v>
      </c>
      <c r="CH31" s="49" t="s">
        <v>1503</v>
      </c>
    </row>
    <row r="32" spans="1:86">
      <c r="E32" s="23" t="s">
        <v>143</v>
      </c>
      <c r="F32" s="19" t="s">
        <v>144</v>
      </c>
      <c r="G32" s="24" t="s">
        <v>256</v>
      </c>
      <c r="I32" s="706" t="s">
        <v>313</v>
      </c>
      <c r="J32" s="37"/>
      <c r="L32" s="23" t="s">
        <v>730</v>
      </c>
      <c r="M32" s="65" t="s">
        <v>1504</v>
      </c>
      <c r="V32" s="49" t="s">
        <v>1505</v>
      </c>
      <c r="X32" s="49" t="s">
        <v>1506</v>
      </c>
      <c r="AD32" s="49" t="s">
        <v>1507</v>
      </c>
      <c r="AE32" s="49" t="s">
        <v>1508</v>
      </c>
      <c r="AF32" s="49" t="s">
        <v>1509</v>
      </c>
      <c r="AG32" s="49" t="s">
        <v>1510</v>
      </c>
      <c r="AJ32" s="49" t="s">
        <v>1511</v>
      </c>
      <c r="AM32" s="49" t="s">
        <v>1512</v>
      </c>
      <c r="AN32" s="49" t="s">
        <v>1513</v>
      </c>
      <c r="AZ32" s="49" t="s">
        <v>1514</v>
      </c>
      <c r="BK32" s="49" t="s">
        <v>1515</v>
      </c>
      <c r="BL32" s="49" t="s">
        <v>1516</v>
      </c>
      <c r="BM32" s="49" t="s">
        <v>1517</v>
      </c>
      <c r="BP32" s="49" t="s">
        <v>1518</v>
      </c>
      <c r="BT32" s="49" t="s">
        <v>1519</v>
      </c>
      <c r="BU32" s="49" t="s">
        <v>1520</v>
      </c>
      <c r="BY32" s="49" t="s">
        <v>1521</v>
      </c>
      <c r="CB32" s="49" t="s">
        <v>1522</v>
      </c>
      <c r="CC32" s="49" t="s">
        <v>1523</v>
      </c>
      <c r="CD32" s="49" t="s">
        <v>1524</v>
      </c>
      <c r="CF32" s="49" t="s">
        <v>1525</v>
      </c>
    </row>
    <row r="33" spans="5:84">
      <c r="E33" s="23" t="s">
        <v>141</v>
      </c>
      <c r="F33" s="19" t="s">
        <v>142</v>
      </c>
      <c r="G33" s="24" t="s">
        <v>47</v>
      </c>
      <c r="I33" s="706" t="s">
        <v>451</v>
      </c>
      <c r="J33" s="24"/>
      <c r="L33" s="23" t="s">
        <v>775</v>
      </c>
      <c r="M33" s="65" t="s">
        <v>1526</v>
      </c>
      <c r="V33" s="49" t="s">
        <v>1527</v>
      </c>
      <c r="X33" s="49" t="s">
        <v>1528</v>
      </c>
      <c r="AD33" s="49" t="s">
        <v>1529</v>
      </c>
      <c r="AE33" s="49" t="s">
        <v>1530</v>
      </c>
      <c r="AF33" s="49" t="s">
        <v>1531</v>
      </c>
      <c r="AG33" s="49" t="s">
        <v>1532</v>
      </c>
      <c r="AJ33" s="49" t="s">
        <v>1533</v>
      </c>
      <c r="AM33" s="49" t="s">
        <v>1534</v>
      </c>
      <c r="AN33" s="49" t="s">
        <v>1535</v>
      </c>
      <c r="AZ33" s="49" t="s">
        <v>1536</v>
      </c>
      <c r="BK33" s="49" t="s">
        <v>1537</v>
      </c>
      <c r="BL33" s="49" t="s">
        <v>1538</v>
      </c>
      <c r="BM33" s="49" t="s">
        <v>1539</v>
      </c>
      <c r="BP33" s="49" t="s">
        <v>1540</v>
      </c>
      <c r="BT33" s="49" t="s">
        <v>1541</v>
      </c>
      <c r="BU33" s="49" t="s">
        <v>1047</v>
      </c>
      <c r="BY33" s="49" t="s">
        <v>1542</v>
      </c>
      <c r="CB33" s="49" t="s">
        <v>1543</v>
      </c>
      <c r="CC33" s="49" t="s">
        <v>1544</v>
      </c>
      <c r="CD33" s="49" t="s">
        <v>1545</v>
      </c>
      <c r="CF33" s="49" t="s">
        <v>1546</v>
      </c>
    </row>
    <row r="34" spans="5:84">
      <c r="E34" s="23" t="s">
        <v>153</v>
      </c>
      <c r="F34" s="19" t="s">
        <v>154</v>
      </c>
      <c r="G34" s="24" t="s">
        <v>86</v>
      </c>
      <c r="I34" s="706" t="s">
        <v>452</v>
      </c>
      <c r="J34" s="24"/>
      <c r="L34" s="23" t="s">
        <v>820</v>
      </c>
      <c r="M34" s="65" t="s">
        <v>1547</v>
      </c>
      <c r="V34" s="49" t="s">
        <v>1548</v>
      </c>
      <c r="X34" s="49" t="s">
        <v>1549</v>
      </c>
      <c r="AD34" s="49" t="s">
        <v>1550</v>
      </c>
      <c r="AE34" s="49" t="s">
        <v>1551</v>
      </c>
      <c r="AF34" s="49" t="s">
        <v>1552</v>
      </c>
      <c r="AG34" s="49" t="s">
        <v>1553</v>
      </c>
      <c r="AM34" s="49" t="s">
        <v>1554</v>
      </c>
      <c r="AN34" s="49" t="s">
        <v>1555</v>
      </c>
      <c r="AZ34" s="49" t="s">
        <v>1556</v>
      </c>
      <c r="BK34" s="49" t="s">
        <v>1557</v>
      </c>
      <c r="BL34" s="49" t="s">
        <v>1558</v>
      </c>
      <c r="BM34" s="49" t="s">
        <v>1559</v>
      </c>
      <c r="BT34" s="49" t="s">
        <v>1560</v>
      </c>
      <c r="BU34" s="49" t="s">
        <v>1561</v>
      </c>
      <c r="BY34" s="49" t="s">
        <v>1562</v>
      </c>
      <c r="CB34" s="49" t="s">
        <v>1563</v>
      </c>
      <c r="CC34" s="49" t="s">
        <v>1564</v>
      </c>
      <c r="CD34" s="49" t="s">
        <v>1565</v>
      </c>
      <c r="CF34" s="49" t="s">
        <v>1566</v>
      </c>
    </row>
    <row r="35" spans="5:84">
      <c r="E35" s="23" t="s">
        <v>266</v>
      </c>
      <c r="F35" s="19" t="s">
        <v>283</v>
      </c>
      <c r="G35" s="24" t="s">
        <v>267</v>
      </c>
      <c r="I35" s="705" t="s">
        <v>302</v>
      </c>
      <c r="J35" s="24"/>
      <c r="L35" s="23" t="s">
        <v>866</v>
      </c>
      <c r="M35" s="65" t="s">
        <v>1567</v>
      </c>
      <c r="X35" s="49" t="s">
        <v>1568</v>
      </c>
      <c r="AD35" s="49" t="s">
        <v>1569</v>
      </c>
      <c r="AE35" s="49" t="s">
        <v>1570</v>
      </c>
      <c r="AF35" s="49" t="s">
        <v>1571</v>
      </c>
      <c r="AG35" s="49" t="s">
        <v>1572</v>
      </c>
      <c r="AM35" s="49" t="s">
        <v>1573</v>
      </c>
      <c r="AN35" s="49" t="s">
        <v>1574</v>
      </c>
      <c r="AZ35" s="49" t="s">
        <v>1575</v>
      </c>
      <c r="BK35" s="49" t="s">
        <v>1576</v>
      </c>
      <c r="BL35" s="49" t="s">
        <v>1577</v>
      </c>
      <c r="BM35" s="49" t="s">
        <v>1578</v>
      </c>
      <c r="BT35" s="49" t="s">
        <v>1579</v>
      </c>
      <c r="BU35" s="49" t="s">
        <v>1580</v>
      </c>
      <c r="BY35" s="49" t="s">
        <v>1581</v>
      </c>
      <c r="CB35" s="49" t="s">
        <v>1582</v>
      </c>
      <c r="CD35" s="49" t="s">
        <v>1583</v>
      </c>
      <c r="CF35" s="49" t="s">
        <v>1584</v>
      </c>
    </row>
    <row r="36" spans="5:84">
      <c r="E36" s="23" t="s">
        <v>109</v>
      </c>
      <c r="F36" s="19" t="s">
        <v>110</v>
      </c>
      <c r="G36" s="24" t="s">
        <v>67</v>
      </c>
      <c r="I36" s="706" t="s">
        <v>376</v>
      </c>
      <c r="J36" s="24"/>
      <c r="L36" s="23" t="s">
        <v>911</v>
      </c>
      <c r="M36" s="65" t="s">
        <v>1585</v>
      </c>
      <c r="X36" s="49" t="s">
        <v>1586</v>
      </c>
      <c r="AD36" s="49" t="s">
        <v>1587</v>
      </c>
      <c r="AE36" s="49" t="s">
        <v>1588</v>
      </c>
      <c r="AF36" s="49" t="s">
        <v>1589</v>
      </c>
      <c r="AG36" s="49" t="s">
        <v>1590</v>
      </c>
      <c r="AM36" s="49" t="s">
        <v>1591</v>
      </c>
      <c r="AN36" s="49" t="s">
        <v>1592</v>
      </c>
      <c r="AZ36" s="49" t="s">
        <v>1593</v>
      </c>
      <c r="BK36" s="49" t="s">
        <v>1594</v>
      </c>
      <c r="BL36" s="49" t="s">
        <v>1595</v>
      </c>
      <c r="BM36" s="49" t="s">
        <v>1596</v>
      </c>
      <c r="BT36" s="49" t="s">
        <v>1597</v>
      </c>
      <c r="BU36" s="49" t="s">
        <v>1598</v>
      </c>
      <c r="BY36" s="49" t="s">
        <v>1599</v>
      </c>
      <c r="CB36" s="49" t="s">
        <v>1600</v>
      </c>
      <c r="CD36" s="49" t="s">
        <v>1601</v>
      </c>
      <c r="CF36" s="49" t="s">
        <v>1602</v>
      </c>
    </row>
    <row r="37" spans="5:84">
      <c r="E37" s="23" t="s">
        <v>139</v>
      </c>
      <c r="F37" s="19" t="s">
        <v>140</v>
      </c>
      <c r="G37" s="24" t="s">
        <v>245</v>
      </c>
      <c r="I37" s="705" t="s">
        <v>303</v>
      </c>
      <c r="J37" s="24"/>
      <c r="L37" s="23" t="s">
        <v>951</v>
      </c>
      <c r="M37" s="65" t="s">
        <v>1603</v>
      </c>
      <c r="X37" s="49" t="s">
        <v>1604</v>
      </c>
      <c r="AD37" s="49" t="s">
        <v>1605</v>
      </c>
      <c r="AE37" s="49" t="s">
        <v>1606</v>
      </c>
      <c r="AF37" s="49" t="s">
        <v>1607</v>
      </c>
      <c r="AG37" s="49" t="s">
        <v>1608</v>
      </c>
      <c r="AM37" s="49" t="s">
        <v>1609</v>
      </c>
      <c r="AN37" s="49" t="s">
        <v>1610</v>
      </c>
      <c r="AZ37" s="49" t="s">
        <v>1611</v>
      </c>
      <c r="BK37" s="49" t="s">
        <v>1612</v>
      </c>
      <c r="BL37" s="49" t="s">
        <v>1613</v>
      </c>
      <c r="BM37" s="49" t="s">
        <v>1614</v>
      </c>
      <c r="BT37" s="49" t="s">
        <v>1615</v>
      </c>
      <c r="BU37" s="49" t="s">
        <v>1616</v>
      </c>
      <c r="BY37" s="49" t="s">
        <v>1617</v>
      </c>
      <c r="CB37" s="49" t="s">
        <v>1618</v>
      </c>
      <c r="CD37" s="49" t="s">
        <v>1619</v>
      </c>
      <c r="CF37" s="49" t="s">
        <v>892</v>
      </c>
    </row>
    <row r="38" spans="5:84">
      <c r="E38" s="23" t="s">
        <v>159</v>
      </c>
      <c r="F38" s="19" t="s">
        <v>160</v>
      </c>
      <c r="G38" s="24" t="s">
        <v>247</v>
      </c>
      <c r="I38" s="706" t="s">
        <v>301</v>
      </c>
      <c r="J38" s="24"/>
      <c r="L38" s="23" t="s">
        <v>990</v>
      </c>
      <c r="M38" s="65" t="s">
        <v>1620</v>
      </c>
      <c r="X38" s="49" t="s">
        <v>1621</v>
      </c>
      <c r="AD38" s="49" t="s">
        <v>1622</v>
      </c>
      <c r="AE38" s="49" t="s">
        <v>1623</v>
      </c>
      <c r="AF38" s="49" t="s">
        <v>1624</v>
      </c>
      <c r="AG38" s="49" t="s">
        <v>1625</v>
      </c>
      <c r="AM38" s="49" t="s">
        <v>1626</v>
      </c>
      <c r="AN38" s="49" t="s">
        <v>1627</v>
      </c>
      <c r="AZ38" s="49" t="s">
        <v>1628</v>
      </c>
      <c r="BL38" s="49" t="s">
        <v>1629</v>
      </c>
      <c r="BM38" s="49" t="s">
        <v>1630</v>
      </c>
      <c r="BT38" s="49" t="s">
        <v>1631</v>
      </c>
      <c r="BU38" s="49" t="s">
        <v>1632</v>
      </c>
      <c r="BY38" s="49" t="s">
        <v>1633</v>
      </c>
      <c r="CB38" s="49" t="s">
        <v>1634</v>
      </c>
      <c r="CD38" s="49" t="s">
        <v>1635</v>
      </c>
      <c r="CF38" s="49" t="s">
        <v>1636</v>
      </c>
    </row>
    <row r="39" spans="5:84">
      <c r="E39" s="23" t="s">
        <v>249</v>
      </c>
      <c r="F39" s="19" t="s">
        <v>280</v>
      </c>
      <c r="G39" s="24" t="s">
        <v>79</v>
      </c>
      <c r="I39" s="705" t="s">
        <v>304</v>
      </c>
      <c r="J39" s="24"/>
      <c r="L39" s="23" t="s">
        <v>1029</v>
      </c>
      <c r="M39" s="65" t="s">
        <v>1637</v>
      </c>
      <c r="AD39" s="49" t="s">
        <v>1638</v>
      </c>
      <c r="AE39" s="49" t="s">
        <v>1639</v>
      </c>
      <c r="AF39" s="49" t="s">
        <v>1640</v>
      </c>
      <c r="AG39" s="49" t="s">
        <v>1641</v>
      </c>
      <c r="AM39" s="49" t="s">
        <v>1642</v>
      </c>
      <c r="AN39" s="49" t="s">
        <v>1643</v>
      </c>
      <c r="AZ39" s="49" t="s">
        <v>1644</v>
      </c>
      <c r="BL39" s="49" t="s">
        <v>1645</v>
      </c>
      <c r="BM39" s="49" t="s">
        <v>1646</v>
      </c>
      <c r="BT39" s="49" t="s">
        <v>1647</v>
      </c>
      <c r="BU39" s="49" t="s">
        <v>1648</v>
      </c>
      <c r="BY39" s="49" t="s">
        <v>1649</v>
      </c>
      <c r="CB39" s="49" t="s">
        <v>1650</v>
      </c>
      <c r="CD39" s="49" t="s">
        <v>1651</v>
      </c>
      <c r="CF39" s="49" t="s">
        <v>1652</v>
      </c>
    </row>
    <row r="40" spans="5:84">
      <c r="E40" s="23" t="s">
        <v>157</v>
      </c>
      <c r="F40" s="19" t="s">
        <v>158</v>
      </c>
      <c r="G40" s="24" t="s">
        <v>248</v>
      </c>
      <c r="I40" s="705" t="s">
        <v>377</v>
      </c>
      <c r="J40" s="24"/>
      <c r="L40" s="23" t="s">
        <v>1067</v>
      </c>
      <c r="M40" s="65" t="s">
        <v>1653</v>
      </c>
      <c r="AD40" s="49" t="s">
        <v>1654</v>
      </c>
      <c r="AE40" s="49" t="s">
        <v>1655</v>
      </c>
      <c r="AF40" s="49" t="s">
        <v>1656</v>
      </c>
      <c r="AG40" s="49" t="s">
        <v>1657</v>
      </c>
      <c r="AM40" s="49" t="s">
        <v>1658</v>
      </c>
      <c r="AN40" s="49" t="s">
        <v>1659</v>
      </c>
      <c r="BL40" s="49" t="s">
        <v>1660</v>
      </c>
      <c r="BM40" s="49" t="s">
        <v>1661</v>
      </c>
      <c r="BT40" s="49" t="s">
        <v>1662</v>
      </c>
      <c r="BU40" s="49" t="s">
        <v>1663</v>
      </c>
      <c r="BY40" s="49" t="s">
        <v>1664</v>
      </c>
      <c r="CB40" s="49" t="s">
        <v>1665</v>
      </c>
      <c r="CD40" s="49" t="s">
        <v>1666</v>
      </c>
      <c r="CF40" s="49" t="s">
        <v>1667</v>
      </c>
    </row>
    <row r="41" spans="5:84">
      <c r="E41" s="23" t="s">
        <v>155</v>
      </c>
      <c r="F41" s="19" t="s">
        <v>156</v>
      </c>
      <c r="G41" s="24" t="s">
        <v>47</v>
      </c>
      <c r="I41" s="705" t="s">
        <v>378</v>
      </c>
      <c r="J41" s="24"/>
      <c r="L41" s="23" t="s">
        <v>708</v>
      </c>
      <c r="M41" s="65" t="s">
        <v>1668</v>
      </c>
      <c r="AD41" s="49" t="s">
        <v>1669</v>
      </c>
      <c r="AE41" s="49" t="s">
        <v>1670</v>
      </c>
      <c r="AF41" s="49" t="s">
        <v>1671</v>
      </c>
      <c r="AG41" s="49" t="s">
        <v>1672</v>
      </c>
      <c r="AM41" s="49" t="s">
        <v>1673</v>
      </c>
      <c r="AN41" s="49" t="s">
        <v>1674</v>
      </c>
      <c r="BL41" s="49" t="s">
        <v>1675</v>
      </c>
      <c r="BM41" s="49" t="s">
        <v>1676</v>
      </c>
      <c r="BT41" s="49" t="s">
        <v>1677</v>
      </c>
      <c r="BU41" s="49" t="s">
        <v>1678</v>
      </c>
      <c r="BY41" s="49" t="s">
        <v>1679</v>
      </c>
      <c r="CB41" s="49" t="s">
        <v>1680</v>
      </c>
      <c r="CD41" s="49" t="s">
        <v>1681</v>
      </c>
      <c r="CF41" s="49" t="s">
        <v>1682</v>
      </c>
    </row>
    <row r="42" spans="5:84">
      <c r="E42" s="23" t="s">
        <v>165</v>
      </c>
      <c r="F42" s="19" t="s">
        <v>166</v>
      </c>
      <c r="G42" s="24" t="s">
        <v>260</v>
      </c>
      <c r="I42" s="706" t="s">
        <v>453</v>
      </c>
      <c r="J42" s="24"/>
      <c r="L42" s="23" t="s">
        <v>753</v>
      </c>
      <c r="M42" s="65" t="s">
        <v>1683</v>
      </c>
      <c r="AD42" s="49" t="s">
        <v>1684</v>
      </c>
      <c r="AE42" s="49" t="s">
        <v>1685</v>
      </c>
      <c r="AF42" s="49" t="s">
        <v>1686</v>
      </c>
      <c r="AG42" s="49" t="s">
        <v>1687</v>
      </c>
      <c r="AM42" s="49" t="s">
        <v>1688</v>
      </c>
      <c r="AN42" s="49" t="s">
        <v>1689</v>
      </c>
      <c r="BL42" s="49" t="s">
        <v>1690</v>
      </c>
      <c r="BM42" s="49" t="s">
        <v>1691</v>
      </c>
      <c r="BT42" s="49" t="s">
        <v>1692</v>
      </c>
      <c r="BU42" s="49" t="s">
        <v>1693</v>
      </c>
      <c r="BY42" s="49" t="s">
        <v>1694</v>
      </c>
      <c r="CB42" s="49" t="s">
        <v>1695</v>
      </c>
      <c r="CD42" s="49" t="s">
        <v>1696</v>
      </c>
      <c r="CF42" s="49" t="s">
        <v>1697</v>
      </c>
    </row>
    <row r="43" spans="5:84">
      <c r="E43" s="23" t="s">
        <v>161</v>
      </c>
      <c r="F43" s="19" t="s">
        <v>162</v>
      </c>
      <c r="G43" s="24" t="s">
        <v>47</v>
      </c>
      <c r="I43" s="705" t="s">
        <v>314</v>
      </c>
      <c r="J43" s="24"/>
      <c r="L43" s="23" t="s">
        <v>799</v>
      </c>
      <c r="M43" s="65" t="s">
        <v>1698</v>
      </c>
      <c r="AD43" s="49" t="s">
        <v>1699</v>
      </c>
      <c r="AE43" s="49" t="s">
        <v>1700</v>
      </c>
      <c r="AF43" s="49" t="s">
        <v>1701</v>
      </c>
      <c r="AM43" s="49" t="s">
        <v>1702</v>
      </c>
      <c r="AN43" s="49" t="s">
        <v>1703</v>
      </c>
      <c r="BL43" s="49" t="s">
        <v>1704</v>
      </c>
      <c r="BM43" s="49" t="s">
        <v>1705</v>
      </c>
      <c r="BT43" s="49" t="s">
        <v>1706</v>
      </c>
      <c r="BU43" s="49" t="s">
        <v>1707</v>
      </c>
      <c r="BY43" s="49" t="s">
        <v>1708</v>
      </c>
      <c r="CB43" s="49" t="s">
        <v>1709</v>
      </c>
      <c r="CD43" s="49" t="s">
        <v>1710</v>
      </c>
      <c r="CF43" s="49" t="s">
        <v>1711</v>
      </c>
    </row>
    <row r="44" spans="5:84">
      <c r="E44" s="23" t="s">
        <v>163</v>
      </c>
      <c r="F44" s="19" t="s">
        <v>164</v>
      </c>
      <c r="G44" s="24" t="s">
        <v>257</v>
      </c>
      <c r="I44" s="705" t="s">
        <v>428</v>
      </c>
      <c r="J44" s="24"/>
      <c r="L44" s="23" t="s">
        <v>844</v>
      </c>
      <c r="M44" s="65" t="s">
        <v>1712</v>
      </c>
      <c r="AD44" s="49" t="s">
        <v>1713</v>
      </c>
      <c r="AE44" s="49" t="s">
        <v>1714</v>
      </c>
      <c r="AF44" s="49" t="s">
        <v>1715</v>
      </c>
      <c r="AM44" s="49" t="s">
        <v>1716</v>
      </c>
      <c r="AN44" s="49" t="s">
        <v>1717</v>
      </c>
      <c r="BL44" s="49" t="s">
        <v>1718</v>
      </c>
      <c r="BM44" s="49" t="s">
        <v>1719</v>
      </c>
      <c r="BT44" s="49" t="s">
        <v>1720</v>
      </c>
      <c r="BU44" s="49" t="s">
        <v>1721</v>
      </c>
      <c r="BY44" s="49" t="s">
        <v>1722</v>
      </c>
      <c r="CB44" s="49" t="s">
        <v>1723</v>
      </c>
      <c r="CD44" s="49" t="s">
        <v>1724</v>
      </c>
      <c r="CF44" s="49" t="s">
        <v>1725</v>
      </c>
    </row>
    <row r="45" spans="5:84">
      <c r="E45" s="23" t="s">
        <v>171</v>
      </c>
      <c r="F45" s="19" t="s">
        <v>172</v>
      </c>
      <c r="G45" s="24" t="s">
        <v>273</v>
      </c>
      <c r="I45" s="704" t="s">
        <v>306</v>
      </c>
      <c r="J45" s="24"/>
      <c r="L45" s="23" t="s">
        <v>889</v>
      </c>
      <c r="M45" s="65" t="s">
        <v>279</v>
      </c>
      <c r="AD45" s="49" t="s">
        <v>1726</v>
      </c>
      <c r="AE45" s="49" t="s">
        <v>1727</v>
      </c>
      <c r="AF45" s="49" t="s">
        <v>1728</v>
      </c>
      <c r="AM45" s="49" t="s">
        <v>1729</v>
      </c>
      <c r="AN45" s="49" t="s">
        <v>1730</v>
      </c>
      <c r="BL45" s="49" t="s">
        <v>1731</v>
      </c>
      <c r="BM45" s="49" t="s">
        <v>1732</v>
      </c>
      <c r="BT45" s="49" t="s">
        <v>1733</v>
      </c>
      <c r="BU45" s="49" t="s">
        <v>1734</v>
      </c>
      <c r="BY45" s="49" t="s">
        <v>1735</v>
      </c>
      <c r="CB45" s="49" t="s">
        <v>1736</v>
      </c>
      <c r="CD45" s="49" t="s">
        <v>1737</v>
      </c>
      <c r="CF45" s="49" t="s">
        <v>1738</v>
      </c>
    </row>
    <row r="46" spans="5:84">
      <c r="E46" s="23" t="s">
        <v>169</v>
      </c>
      <c r="F46" s="19" t="s">
        <v>170</v>
      </c>
      <c r="G46" s="24" t="s">
        <v>258</v>
      </c>
      <c r="I46" s="699"/>
      <c r="J46" s="44"/>
      <c r="L46" s="23" t="s">
        <v>931</v>
      </c>
      <c r="M46" s="65" t="s">
        <v>1739</v>
      </c>
      <c r="AD46" s="49" t="s">
        <v>1740</v>
      </c>
      <c r="AE46" s="49" t="s">
        <v>1741</v>
      </c>
      <c r="AF46" s="49" t="s">
        <v>1742</v>
      </c>
      <c r="AM46" s="49" t="s">
        <v>1743</v>
      </c>
      <c r="AN46" s="49" t="s">
        <v>1744</v>
      </c>
      <c r="BL46" s="49" t="s">
        <v>1745</v>
      </c>
      <c r="BM46" s="49" t="s">
        <v>1746</v>
      </c>
      <c r="BT46" s="49" t="s">
        <v>1747</v>
      </c>
      <c r="BU46" s="49" t="s">
        <v>1748</v>
      </c>
      <c r="BY46" s="49" t="s">
        <v>1749</v>
      </c>
      <c r="CB46" s="49" t="s">
        <v>1750</v>
      </c>
      <c r="CD46" s="49" t="s">
        <v>1751</v>
      </c>
      <c r="CF46" s="49" t="s">
        <v>1752</v>
      </c>
    </row>
    <row r="47" spans="5:84">
      <c r="E47" s="23" t="s">
        <v>167</v>
      </c>
      <c r="F47" s="19" t="s">
        <v>168</v>
      </c>
      <c r="G47" s="24" t="s">
        <v>274</v>
      </c>
      <c r="L47" s="23" t="s">
        <v>971</v>
      </c>
      <c r="M47" s="65" t="s">
        <v>1753</v>
      </c>
      <c r="AD47" s="49" t="s">
        <v>1143</v>
      </c>
      <c r="AE47" s="49" t="s">
        <v>1754</v>
      </c>
      <c r="AF47" s="49" t="s">
        <v>1755</v>
      </c>
      <c r="AM47" s="49" t="s">
        <v>1756</v>
      </c>
      <c r="AN47" s="49" t="s">
        <v>1757</v>
      </c>
      <c r="BL47" s="49" t="s">
        <v>1758</v>
      </c>
      <c r="BM47" s="49" t="s">
        <v>1759</v>
      </c>
      <c r="BT47" s="49" t="s">
        <v>1760</v>
      </c>
      <c r="BU47" s="49" t="s">
        <v>1761</v>
      </c>
      <c r="BY47" s="49" t="s">
        <v>1762</v>
      </c>
      <c r="CB47" s="49" t="s">
        <v>1763</v>
      </c>
      <c r="CF47" s="49" t="s">
        <v>1764</v>
      </c>
    </row>
    <row r="48" spans="5:84">
      <c r="E48" s="23" t="s">
        <v>238</v>
      </c>
      <c r="F48" s="19" t="s">
        <v>281</v>
      </c>
      <c r="G48" s="24" t="s">
        <v>47</v>
      </c>
      <c r="L48" s="23" t="s">
        <v>1010</v>
      </c>
      <c r="M48" s="65" t="s">
        <v>1765</v>
      </c>
      <c r="AD48" s="49" t="s">
        <v>1766</v>
      </c>
      <c r="AE48" s="49" t="s">
        <v>1767</v>
      </c>
      <c r="AF48" s="49" t="s">
        <v>1768</v>
      </c>
      <c r="AM48" s="49" t="s">
        <v>1769</v>
      </c>
      <c r="AN48" s="49" t="s">
        <v>1770</v>
      </c>
      <c r="BL48" s="49" t="s">
        <v>1771</v>
      </c>
      <c r="BM48" s="49" t="s">
        <v>1772</v>
      </c>
      <c r="BT48" s="49" t="s">
        <v>1773</v>
      </c>
      <c r="BU48" s="49" t="s">
        <v>1774</v>
      </c>
      <c r="BY48" s="49" t="s">
        <v>1775</v>
      </c>
      <c r="CB48" s="49" t="s">
        <v>1776</v>
      </c>
      <c r="CF48" s="49" t="s">
        <v>1777</v>
      </c>
    </row>
    <row r="49" spans="5:84">
      <c r="E49" s="23" t="s">
        <v>173</v>
      </c>
      <c r="F49" s="19" t="s">
        <v>174</v>
      </c>
      <c r="G49" s="24" t="s">
        <v>47</v>
      </c>
      <c r="L49" s="23" t="s">
        <v>709</v>
      </c>
      <c r="M49" s="65" t="s">
        <v>752</v>
      </c>
      <c r="AD49" s="49" t="s">
        <v>1778</v>
      </c>
      <c r="AE49" s="49" t="s">
        <v>1779</v>
      </c>
      <c r="AF49" s="49" t="s">
        <v>1780</v>
      </c>
      <c r="AM49" s="49" t="s">
        <v>1781</v>
      </c>
      <c r="AN49" s="49" t="s">
        <v>1782</v>
      </c>
      <c r="BM49" s="49" t="s">
        <v>1783</v>
      </c>
      <c r="BT49" s="49" t="s">
        <v>1784</v>
      </c>
      <c r="BU49" s="49" t="s">
        <v>1785</v>
      </c>
      <c r="BY49" s="49" t="s">
        <v>1786</v>
      </c>
      <c r="CB49" s="49" t="s">
        <v>1787</v>
      </c>
      <c r="CF49" s="49" t="s">
        <v>1788</v>
      </c>
    </row>
    <row r="50" spans="5:84">
      <c r="E50" s="23" t="s">
        <v>179</v>
      </c>
      <c r="F50" s="19" t="s">
        <v>180</v>
      </c>
      <c r="G50" s="24" t="s">
        <v>87</v>
      </c>
      <c r="L50" s="23" t="s">
        <v>754</v>
      </c>
      <c r="M50" s="65" t="s">
        <v>798</v>
      </c>
      <c r="AD50" s="49" t="s">
        <v>1789</v>
      </c>
      <c r="AE50" s="49" t="s">
        <v>1790</v>
      </c>
      <c r="AF50" s="49" t="s">
        <v>1791</v>
      </c>
      <c r="AM50" s="49" t="s">
        <v>1792</v>
      </c>
      <c r="AN50" s="49" t="s">
        <v>1793</v>
      </c>
      <c r="BM50" s="49" t="s">
        <v>1794</v>
      </c>
      <c r="BT50" s="49" t="s">
        <v>1795</v>
      </c>
      <c r="BU50" s="49" t="s">
        <v>1796</v>
      </c>
      <c r="BY50" s="49" t="s">
        <v>1797</v>
      </c>
      <c r="CB50" s="49" t="s">
        <v>1798</v>
      </c>
      <c r="CF50" s="49" t="s">
        <v>1799</v>
      </c>
    </row>
    <row r="51" spans="5:84">
      <c r="E51" s="23" t="s">
        <v>177</v>
      </c>
      <c r="F51" s="19" t="s">
        <v>178</v>
      </c>
      <c r="G51" s="24" t="s">
        <v>47</v>
      </c>
      <c r="L51" s="23" t="s">
        <v>800</v>
      </c>
      <c r="M51" s="65" t="s">
        <v>843</v>
      </c>
      <c r="AD51" s="49" t="s">
        <v>1800</v>
      </c>
      <c r="AE51" s="49" t="s">
        <v>1801</v>
      </c>
      <c r="AF51" s="49" t="s">
        <v>1802</v>
      </c>
      <c r="AM51" s="49" t="s">
        <v>1803</v>
      </c>
      <c r="AN51" s="49" t="s">
        <v>1804</v>
      </c>
      <c r="BM51" s="49" t="s">
        <v>1805</v>
      </c>
      <c r="BT51" s="49" t="s">
        <v>974</v>
      </c>
      <c r="BU51" s="49" t="s">
        <v>1806</v>
      </c>
      <c r="BY51" s="49" t="s">
        <v>1807</v>
      </c>
      <c r="CB51" s="49" t="s">
        <v>1808</v>
      </c>
      <c r="CF51" s="49" t="s">
        <v>1809</v>
      </c>
    </row>
    <row r="52" spans="5:84">
      <c r="E52" s="23" t="s">
        <v>175</v>
      </c>
      <c r="F52" s="19" t="s">
        <v>176</v>
      </c>
      <c r="G52" s="24" t="s">
        <v>239</v>
      </c>
      <c r="L52" s="23" t="s">
        <v>845</v>
      </c>
      <c r="M52" s="65" t="s">
        <v>888</v>
      </c>
      <c r="AD52" s="49" t="s">
        <v>1810</v>
      </c>
      <c r="AE52" s="49" t="s">
        <v>1811</v>
      </c>
      <c r="AF52" s="49" t="s">
        <v>1812</v>
      </c>
      <c r="AM52" s="49" t="s">
        <v>1813</v>
      </c>
      <c r="AN52" s="49" t="s">
        <v>1814</v>
      </c>
      <c r="BM52" s="49" t="s">
        <v>1815</v>
      </c>
      <c r="BT52" s="49" t="s">
        <v>1816</v>
      </c>
      <c r="BU52" s="49" t="s">
        <v>1817</v>
      </c>
      <c r="BY52" s="49" t="s">
        <v>1818</v>
      </c>
      <c r="CB52" s="49" t="s">
        <v>1819</v>
      </c>
      <c r="CF52" s="49" t="s">
        <v>1820</v>
      </c>
    </row>
    <row r="53" spans="5:84">
      <c r="E53" s="23" t="s">
        <v>2572</v>
      </c>
      <c r="F53" s="26" t="s">
        <v>2573</v>
      </c>
      <c r="G53" s="74" t="s">
        <v>2574</v>
      </c>
      <c r="L53" s="23" t="s">
        <v>890</v>
      </c>
      <c r="M53" s="65" t="s">
        <v>930</v>
      </c>
      <c r="AD53" s="49" t="s">
        <v>1821</v>
      </c>
      <c r="AE53" s="49" t="s">
        <v>1822</v>
      </c>
      <c r="AF53" s="49" t="s">
        <v>1823</v>
      </c>
      <c r="AM53" s="49" t="s">
        <v>1824</v>
      </c>
      <c r="AN53" s="49" t="s">
        <v>1825</v>
      </c>
      <c r="BM53" s="49" t="s">
        <v>1826</v>
      </c>
      <c r="BT53" s="49" t="s">
        <v>1827</v>
      </c>
      <c r="BU53" s="49" t="s">
        <v>1828</v>
      </c>
      <c r="BY53" s="49" t="s">
        <v>1829</v>
      </c>
      <c r="CB53" s="49" t="s">
        <v>1830</v>
      </c>
      <c r="CF53" s="49" t="s">
        <v>1831</v>
      </c>
    </row>
    <row r="54" spans="5:84">
      <c r="E54" s="23" t="s">
        <v>91</v>
      </c>
      <c r="F54" s="19" t="s">
        <v>92</v>
      </c>
      <c r="G54" s="24" t="s">
        <v>47</v>
      </c>
      <c r="L54" s="23" t="s">
        <v>932</v>
      </c>
      <c r="M54" s="65" t="s">
        <v>970</v>
      </c>
      <c r="AD54" s="49" t="s">
        <v>1832</v>
      </c>
      <c r="AE54" s="49" t="s">
        <v>1833</v>
      </c>
      <c r="AF54" s="49" t="s">
        <v>1834</v>
      </c>
      <c r="AM54" s="49" t="s">
        <v>1835</v>
      </c>
      <c r="AN54" s="49" t="s">
        <v>1836</v>
      </c>
      <c r="BM54" s="49" t="s">
        <v>1837</v>
      </c>
      <c r="BT54" s="49" t="s">
        <v>1838</v>
      </c>
      <c r="BU54" s="49" t="s">
        <v>1839</v>
      </c>
      <c r="BY54" s="49" t="s">
        <v>1840</v>
      </c>
      <c r="CB54" s="49" t="s">
        <v>1841</v>
      </c>
      <c r="CF54" s="49" t="s">
        <v>1842</v>
      </c>
    </row>
    <row r="55" spans="5:84">
      <c r="E55" s="23" t="s">
        <v>183</v>
      </c>
      <c r="F55" s="19" t="s">
        <v>184</v>
      </c>
      <c r="G55" s="24" t="s">
        <v>275</v>
      </c>
      <c r="L55" s="23" t="s">
        <v>972</v>
      </c>
      <c r="M55" s="65" t="s">
        <v>1009</v>
      </c>
      <c r="AD55" s="49" t="s">
        <v>1843</v>
      </c>
      <c r="AE55" s="49" t="s">
        <v>1844</v>
      </c>
      <c r="AF55" s="49" t="s">
        <v>1845</v>
      </c>
      <c r="AM55" s="49" t="s">
        <v>1846</v>
      </c>
      <c r="BM55" s="49" t="s">
        <v>1847</v>
      </c>
      <c r="BT55" s="49" t="s">
        <v>1848</v>
      </c>
      <c r="BU55" s="49" t="s">
        <v>1849</v>
      </c>
      <c r="BY55" s="49" t="s">
        <v>1850</v>
      </c>
      <c r="CB55" s="49" t="s">
        <v>1851</v>
      </c>
      <c r="CF55" s="49" t="s">
        <v>1852</v>
      </c>
    </row>
    <row r="56" spans="5:84">
      <c r="E56" s="23" t="s">
        <v>199</v>
      </c>
      <c r="F56" s="19" t="s">
        <v>200</v>
      </c>
      <c r="G56" s="24" t="s">
        <v>263</v>
      </c>
      <c r="L56" s="23" t="s">
        <v>1011</v>
      </c>
      <c r="M56" s="65" t="s">
        <v>1048</v>
      </c>
      <c r="AD56" s="49" t="s">
        <v>1853</v>
      </c>
      <c r="AE56" s="49" t="s">
        <v>1854</v>
      </c>
      <c r="AF56" s="49" t="s">
        <v>1855</v>
      </c>
      <c r="AM56" s="49" t="s">
        <v>1856</v>
      </c>
      <c r="BM56" s="49" t="s">
        <v>1857</v>
      </c>
      <c r="BT56" s="49" t="s">
        <v>1858</v>
      </c>
      <c r="BU56" s="49" t="s">
        <v>1859</v>
      </c>
      <c r="BY56" s="49" t="s">
        <v>1860</v>
      </c>
      <c r="CB56" s="49" t="s">
        <v>1861</v>
      </c>
      <c r="CF56" s="49" t="s">
        <v>1862</v>
      </c>
    </row>
    <row r="57" spans="5:84">
      <c r="E57" s="23" t="s">
        <v>185</v>
      </c>
      <c r="F57" s="19" t="s">
        <v>186</v>
      </c>
      <c r="G57" s="24" t="s">
        <v>241</v>
      </c>
      <c r="L57" s="23" t="s">
        <v>1049</v>
      </c>
      <c r="M57" s="65" t="s">
        <v>1087</v>
      </c>
      <c r="AD57" s="49" t="s">
        <v>1863</v>
      </c>
      <c r="AE57" s="49" t="s">
        <v>1864</v>
      </c>
      <c r="AF57" s="49" t="s">
        <v>1865</v>
      </c>
      <c r="AM57" s="49" t="s">
        <v>1866</v>
      </c>
      <c r="BM57" s="49" t="s">
        <v>1867</v>
      </c>
      <c r="BT57" s="49" t="s">
        <v>1868</v>
      </c>
      <c r="BU57" s="49" t="s">
        <v>1869</v>
      </c>
      <c r="CB57" s="49" t="s">
        <v>1870</v>
      </c>
      <c r="CF57" s="49" t="s">
        <v>1871</v>
      </c>
    </row>
    <row r="58" spans="5:84">
      <c r="E58" s="23" t="s">
        <v>181</v>
      </c>
      <c r="F58" s="19" t="s">
        <v>182</v>
      </c>
      <c r="G58" s="24" t="s">
        <v>47</v>
      </c>
      <c r="L58" s="23" t="s">
        <v>711</v>
      </c>
      <c r="M58" s="65" t="s">
        <v>752</v>
      </c>
      <c r="AD58" s="49" t="s">
        <v>1872</v>
      </c>
      <c r="AE58" s="49" t="s">
        <v>1873</v>
      </c>
      <c r="AF58" s="49" t="s">
        <v>1874</v>
      </c>
      <c r="AM58" s="49" t="s">
        <v>1875</v>
      </c>
      <c r="BM58" s="49" t="s">
        <v>1876</v>
      </c>
      <c r="BT58" s="49" t="s">
        <v>1877</v>
      </c>
      <c r="CB58" s="49" t="s">
        <v>1878</v>
      </c>
      <c r="CF58" s="49" t="s">
        <v>1879</v>
      </c>
    </row>
    <row r="59" spans="5:84">
      <c r="E59" s="23" t="s">
        <v>193</v>
      </c>
      <c r="F59" s="19" t="s">
        <v>194</v>
      </c>
      <c r="G59" s="24" t="s">
        <v>244</v>
      </c>
      <c r="L59" s="23" t="s">
        <v>756</v>
      </c>
      <c r="M59" s="65" t="s">
        <v>798</v>
      </c>
      <c r="AD59" s="49" t="s">
        <v>1880</v>
      </c>
      <c r="AE59" s="49" t="s">
        <v>1881</v>
      </c>
      <c r="AF59" s="49" t="s">
        <v>1882</v>
      </c>
      <c r="AM59" s="49" t="s">
        <v>1883</v>
      </c>
      <c r="BM59" s="49" t="s">
        <v>1884</v>
      </c>
      <c r="BT59" s="49" t="s">
        <v>1885</v>
      </c>
      <c r="CB59" s="49" t="s">
        <v>1886</v>
      </c>
      <c r="CF59" s="49" t="s">
        <v>1887</v>
      </c>
    </row>
    <row r="60" spans="5:84">
      <c r="E60" s="23" t="s">
        <v>201</v>
      </c>
      <c r="F60" s="19" t="s">
        <v>202</v>
      </c>
      <c r="G60" s="24" t="s">
        <v>90</v>
      </c>
      <c r="L60" s="23" t="s">
        <v>801</v>
      </c>
      <c r="M60" s="65" t="s">
        <v>843</v>
      </c>
      <c r="AD60" s="49" t="s">
        <v>1888</v>
      </c>
      <c r="AF60" s="49" t="s">
        <v>1889</v>
      </c>
      <c r="AM60" s="49" t="s">
        <v>1890</v>
      </c>
      <c r="BM60" s="49" t="s">
        <v>1891</v>
      </c>
      <c r="BT60" s="49" t="s">
        <v>1892</v>
      </c>
      <c r="CB60" s="49" t="s">
        <v>1893</v>
      </c>
      <c r="CF60" s="49" t="s">
        <v>1894</v>
      </c>
    </row>
    <row r="61" spans="5:84">
      <c r="E61" s="23" t="s">
        <v>251</v>
      </c>
      <c r="F61" s="19" t="s">
        <v>279</v>
      </c>
      <c r="G61" s="24" t="s">
        <v>252</v>
      </c>
      <c r="L61" s="23" t="s">
        <v>847</v>
      </c>
      <c r="M61" s="65" t="s">
        <v>888</v>
      </c>
      <c r="AD61" s="49" t="s">
        <v>1895</v>
      </c>
      <c r="AF61" s="49" t="s">
        <v>1896</v>
      </c>
      <c r="AM61" s="49" t="s">
        <v>1897</v>
      </c>
      <c r="BM61" s="49" t="s">
        <v>1898</v>
      </c>
      <c r="BT61" s="49" t="s">
        <v>1899</v>
      </c>
      <c r="CB61" s="49" t="s">
        <v>1900</v>
      </c>
      <c r="CF61" s="49" t="s">
        <v>1901</v>
      </c>
    </row>
    <row r="62" spans="5:84">
      <c r="E62" s="23" t="s">
        <v>203</v>
      </c>
      <c r="F62" s="19" t="s">
        <v>204</v>
      </c>
      <c r="G62" s="24" t="s">
        <v>77</v>
      </c>
      <c r="L62" s="23" t="s">
        <v>892</v>
      </c>
      <c r="M62" s="65" t="s">
        <v>930</v>
      </c>
      <c r="AD62" s="49" t="s">
        <v>1902</v>
      </c>
      <c r="AF62" s="49" t="s">
        <v>1903</v>
      </c>
      <c r="AM62" s="49" t="s">
        <v>1904</v>
      </c>
      <c r="BM62" s="49" t="s">
        <v>1905</v>
      </c>
      <c r="BT62" s="49" t="s">
        <v>1906</v>
      </c>
      <c r="CB62" s="49" t="s">
        <v>1907</v>
      </c>
      <c r="CF62" s="49" t="s">
        <v>1908</v>
      </c>
    </row>
    <row r="63" spans="5:84">
      <c r="E63" s="23" t="s">
        <v>111</v>
      </c>
      <c r="F63" s="19" t="s">
        <v>112</v>
      </c>
      <c r="G63" s="24" t="s">
        <v>79</v>
      </c>
      <c r="L63" s="23" t="s">
        <v>934</v>
      </c>
      <c r="M63" s="65" t="s">
        <v>970</v>
      </c>
      <c r="AD63" s="49" t="s">
        <v>1909</v>
      </c>
      <c r="AF63" s="49" t="s">
        <v>1910</v>
      </c>
      <c r="AM63" s="49" t="s">
        <v>1911</v>
      </c>
      <c r="BM63" s="49" t="s">
        <v>1912</v>
      </c>
      <c r="BT63" s="49" t="s">
        <v>1913</v>
      </c>
      <c r="CB63" s="49" t="s">
        <v>1914</v>
      </c>
      <c r="CF63" s="49" t="s">
        <v>1915</v>
      </c>
    </row>
    <row r="64" spans="5:84">
      <c r="E64" s="23" t="s">
        <v>209</v>
      </c>
      <c r="F64" s="19" t="s">
        <v>210</v>
      </c>
      <c r="G64" s="24" t="s">
        <v>246</v>
      </c>
      <c r="L64" s="23" t="s">
        <v>974</v>
      </c>
      <c r="M64" s="65" t="s">
        <v>1009</v>
      </c>
      <c r="AD64" s="49" t="s">
        <v>1916</v>
      </c>
      <c r="AF64" s="49" t="s">
        <v>1917</v>
      </c>
      <c r="AM64" s="49" t="s">
        <v>1918</v>
      </c>
      <c r="BM64" s="49" t="s">
        <v>1919</v>
      </c>
      <c r="BT64" s="49" t="s">
        <v>1920</v>
      </c>
      <c r="CB64" s="49" t="s">
        <v>1921</v>
      </c>
    </row>
    <row r="65" spans="5:80">
      <c r="E65" s="23" t="s">
        <v>261</v>
      </c>
      <c r="F65" s="19" t="s">
        <v>282</v>
      </c>
      <c r="G65" s="24" t="s">
        <v>262</v>
      </c>
      <c r="L65" s="23" t="s">
        <v>1013</v>
      </c>
      <c r="M65" s="65" t="s">
        <v>1048</v>
      </c>
      <c r="AD65" s="49" t="s">
        <v>1922</v>
      </c>
      <c r="AF65" s="49" t="s">
        <v>1923</v>
      </c>
      <c r="AM65" s="49" t="s">
        <v>1924</v>
      </c>
      <c r="BM65" s="49" t="s">
        <v>1925</v>
      </c>
      <c r="BT65" s="49" t="s">
        <v>1926</v>
      </c>
      <c r="CB65" s="49" t="s">
        <v>1927</v>
      </c>
    </row>
    <row r="66" spans="5:80">
      <c r="E66" s="23" t="s">
        <v>205</v>
      </c>
      <c r="F66" s="19" t="s">
        <v>206</v>
      </c>
      <c r="G66" s="24" t="s">
        <v>47</v>
      </c>
      <c r="L66" s="23" t="s">
        <v>1051</v>
      </c>
      <c r="M66" s="65" t="s">
        <v>1087</v>
      </c>
      <c r="AD66" s="49" t="s">
        <v>1928</v>
      </c>
      <c r="AF66" s="49" t="s">
        <v>1929</v>
      </c>
      <c r="AM66" s="49" t="s">
        <v>1930</v>
      </c>
      <c r="BM66" s="49" t="s">
        <v>1931</v>
      </c>
      <c r="BT66" s="49" t="s">
        <v>1932</v>
      </c>
      <c r="CB66" s="49" t="s">
        <v>1933</v>
      </c>
    </row>
    <row r="67" spans="5:80">
      <c r="E67" s="23" t="s">
        <v>207</v>
      </c>
      <c r="F67" s="19" t="s">
        <v>208</v>
      </c>
      <c r="G67" s="24" t="s">
        <v>47</v>
      </c>
      <c r="L67" s="23" t="s">
        <v>710</v>
      </c>
      <c r="M67" s="65" t="s">
        <v>1934</v>
      </c>
      <c r="AD67" s="49" t="s">
        <v>1935</v>
      </c>
      <c r="AF67" s="49" t="s">
        <v>1936</v>
      </c>
      <c r="AM67" s="49" t="s">
        <v>1937</v>
      </c>
      <c r="BM67" s="49" t="s">
        <v>1938</v>
      </c>
      <c r="BT67" s="49" t="s">
        <v>1939</v>
      </c>
      <c r="CB67" s="49" t="s">
        <v>1940</v>
      </c>
    </row>
    <row r="68" spans="5:80">
      <c r="E68" s="23" t="s">
        <v>123</v>
      </c>
      <c r="F68" s="19" t="s">
        <v>124</v>
      </c>
      <c r="G68" s="24" t="s">
        <v>47</v>
      </c>
      <c r="L68" s="23" t="s">
        <v>755</v>
      </c>
      <c r="M68" s="65" t="s">
        <v>94</v>
      </c>
      <c r="AD68" s="49" t="s">
        <v>1941</v>
      </c>
      <c r="AF68" s="49" t="s">
        <v>1942</v>
      </c>
      <c r="AM68" s="49" t="s">
        <v>1943</v>
      </c>
      <c r="BM68" s="49" t="s">
        <v>1944</v>
      </c>
      <c r="CB68" s="49" t="s">
        <v>1945</v>
      </c>
    </row>
    <row r="69" spans="5:80">
      <c r="E69" s="23" t="s">
        <v>222</v>
      </c>
      <c r="F69" s="19" t="s">
        <v>223</v>
      </c>
      <c r="G69" s="24" t="s">
        <v>74</v>
      </c>
      <c r="L69" s="23" t="s">
        <v>750</v>
      </c>
      <c r="M69" s="65" t="s">
        <v>1946</v>
      </c>
      <c r="AD69" s="49" t="s">
        <v>1947</v>
      </c>
      <c r="AF69" s="49" t="s">
        <v>1948</v>
      </c>
      <c r="AM69" s="49" t="s">
        <v>1949</v>
      </c>
      <c r="BM69" s="49" t="s">
        <v>1950</v>
      </c>
      <c r="CB69" s="49" t="s">
        <v>1951</v>
      </c>
    </row>
    <row r="70" spans="5:80">
      <c r="E70" s="23" t="s">
        <v>195</v>
      </c>
      <c r="F70" s="19" t="s">
        <v>196</v>
      </c>
      <c r="G70" s="24" t="s">
        <v>85</v>
      </c>
      <c r="L70" s="23" t="s">
        <v>846</v>
      </c>
      <c r="M70" s="65" t="s">
        <v>1952</v>
      </c>
      <c r="AD70" s="49" t="s">
        <v>1953</v>
      </c>
      <c r="AF70" s="49" t="s">
        <v>1954</v>
      </c>
      <c r="AM70" s="49" t="s">
        <v>1955</v>
      </c>
      <c r="BM70" s="49" t="s">
        <v>1956</v>
      </c>
      <c r="CB70" s="49" t="s">
        <v>1957</v>
      </c>
    </row>
    <row r="71" spans="5:80">
      <c r="E71" s="23" t="s">
        <v>189</v>
      </c>
      <c r="F71" s="19" t="s">
        <v>190</v>
      </c>
      <c r="G71" s="24" t="s">
        <v>269</v>
      </c>
      <c r="L71" s="23" t="s">
        <v>891</v>
      </c>
      <c r="M71" s="65" t="s">
        <v>104</v>
      </c>
      <c r="AD71" s="49" t="s">
        <v>1958</v>
      </c>
      <c r="AF71" s="49" t="s">
        <v>1959</v>
      </c>
      <c r="AM71" s="49" t="s">
        <v>1960</v>
      </c>
      <c r="BM71" s="49" t="s">
        <v>1961</v>
      </c>
      <c r="CB71" s="49" t="s">
        <v>1962</v>
      </c>
    </row>
    <row r="72" spans="5:80">
      <c r="E72" s="23" t="s">
        <v>211</v>
      </c>
      <c r="F72" s="19" t="s">
        <v>212</v>
      </c>
      <c r="G72" s="24" t="s">
        <v>264</v>
      </c>
      <c r="L72" s="23" t="s">
        <v>933</v>
      </c>
      <c r="M72" s="65" t="s">
        <v>1963</v>
      </c>
      <c r="AD72" s="49" t="s">
        <v>1964</v>
      </c>
      <c r="AF72" s="49" t="s">
        <v>1965</v>
      </c>
      <c r="AM72" s="49" t="s">
        <v>1966</v>
      </c>
      <c r="BM72" s="49" t="s">
        <v>1967</v>
      </c>
      <c r="CB72" s="49" t="s">
        <v>1968</v>
      </c>
    </row>
    <row r="73" spans="5:80">
      <c r="E73" s="23" t="s">
        <v>117</v>
      </c>
      <c r="F73" s="19" t="s">
        <v>118</v>
      </c>
      <c r="G73" s="24" t="s">
        <v>242</v>
      </c>
      <c r="L73" s="23" t="s">
        <v>973</v>
      </c>
      <c r="M73" s="65" t="s">
        <v>1969</v>
      </c>
      <c r="AD73" s="49" t="s">
        <v>1970</v>
      </c>
      <c r="AF73" s="49" t="s">
        <v>1971</v>
      </c>
      <c r="AM73" s="49" t="s">
        <v>1972</v>
      </c>
      <c r="BM73" s="49" t="s">
        <v>1973</v>
      </c>
      <c r="CB73" s="49" t="s">
        <v>1974</v>
      </c>
    </row>
    <row r="74" spans="5:80">
      <c r="E74" s="23" t="s">
        <v>213</v>
      </c>
      <c r="F74" s="19" t="s">
        <v>214</v>
      </c>
      <c r="G74" s="24" t="s">
        <v>259</v>
      </c>
      <c r="L74" s="23" t="s">
        <v>1012</v>
      </c>
      <c r="M74" s="65" t="s">
        <v>124</v>
      </c>
      <c r="AD74" s="49" t="s">
        <v>1975</v>
      </c>
      <c r="AF74" s="49" t="s">
        <v>1976</v>
      </c>
      <c r="AM74" s="49" t="s">
        <v>1977</v>
      </c>
      <c r="BM74" s="49" t="s">
        <v>1978</v>
      </c>
      <c r="CB74" s="49" t="s">
        <v>1979</v>
      </c>
    </row>
    <row r="75" spans="5:80">
      <c r="E75" s="23" t="s">
        <v>215</v>
      </c>
      <c r="F75" s="19" t="s">
        <v>216</v>
      </c>
      <c r="G75" s="24" t="s">
        <v>81</v>
      </c>
      <c r="L75" s="23" t="s">
        <v>1050</v>
      </c>
      <c r="M75" s="65" t="s">
        <v>1980</v>
      </c>
      <c r="AD75" s="49" t="s">
        <v>1981</v>
      </c>
      <c r="AF75" s="49" t="s">
        <v>1982</v>
      </c>
      <c r="AM75" s="49" t="s">
        <v>1983</v>
      </c>
      <c r="BM75" s="49" t="s">
        <v>1984</v>
      </c>
      <c r="CB75" s="49" t="s">
        <v>1985</v>
      </c>
    </row>
    <row r="76" spans="5:80">
      <c r="E76" s="23" t="s">
        <v>217</v>
      </c>
      <c r="F76" s="19" t="s">
        <v>218</v>
      </c>
      <c r="G76" s="24" t="s">
        <v>250</v>
      </c>
      <c r="L76" s="23" t="s">
        <v>1088</v>
      </c>
      <c r="M76" s="65" t="s">
        <v>164</v>
      </c>
      <c r="AD76" s="49" t="s">
        <v>1986</v>
      </c>
      <c r="AF76" s="49" t="s">
        <v>1987</v>
      </c>
      <c r="AM76" s="49" t="s">
        <v>1988</v>
      </c>
      <c r="BM76" s="49" t="s">
        <v>1989</v>
      </c>
      <c r="CB76" s="49" t="s">
        <v>1990</v>
      </c>
    </row>
    <row r="77" spans="5:80">
      <c r="E77" s="23" t="s">
        <v>137</v>
      </c>
      <c r="F77" s="19" t="s">
        <v>138</v>
      </c>
      <c r="G77" s="24" t="s">
        <v>243</v>
      </c>
      <c r="L77" s="23" t="s">
        <v>1121</v>
      </c>
      <c r="M77" s="65" t="s">
        <v>1991</v>
      </c>
      <c r="AD77" s="49" t="s">
        <v>1992</v>
      </c>
      <c r="AF77" s="49" t="s">
        <v>1993</v>
      </c>
      <c r="AM77" s="49" t="s">
        <v>1994</v>
      </c>
      <c r="BM77" s="49" t="s">
        <v>1995</v>
      </c>
      <c r="CB77" s="49" t="s">
        <v>1996</v>
      </c>
    </row>
    <row r="78" spans="5:80">
      <c r="E78" s="23" t="s">
        <v>197</v>
      </c>
      <c r="F78" s="19" t="s">
        <v>198</v>
      </c>
      <c r="G78" s="24" t="s">
        <v>276</v>
      </c>
      <c r="L78" s="23" t="s">
        <v>1155</v>
      </c>
      <c r="M78" s="65" t="s">
        <v>1997</v>
      </c>
      <c r="AD78" s="49" t="s">
        <v>1998</v>
      </c>
      <c r="AF78" s="49" t="s">
        <v>1999</v>
      </c>
      <c r="AM78" s="49" t="s">
        <v>2000</v>
      </c>
      <c r="BM78" s="49" t="s">
        <v>2001</v>
      </c>
      <c r="CB78" s="49" t="s">
        <v>2002</v>
      </c>
    </row>
    <row r="79" spans="5:80">
      <c r="E79" s="23" t="s">
        <v>219</v>
      </c>
      <c r="F79" s="19" t="s">
        <v>68</v>
      </c>
      <c r="G79" s="24" t="s">
        <v>70</v>
      </c>
      <c r="L79" s="23" t="s">
        <v>1190</v>
      </c>
      <c r="M79" s="65" t="s">
        <v>162</v>
      </c>
      <c r="AD79" s="49" t="s">
        <v>2003</v>
      </c>
      <c r="AF79" s="49" t="s">
        <v>2004</v>
      </c>
      <c r="AM79" s="49" t="s">
        <v>2005</v>
      </c>
      <c r="BM79" s="49" t="s">
        <v>2006</v>
      </c>
      <c r="CB79" s="49" t="s">
        <v>2007</v>
      </c>
    </row>
    <row r="80" spans="5:80">
      <c r="E80" s="23" t="s">
        <v>270</v>
      </c>
      <c r="F80" s="19" t="s">
        <v>271</v>
      </c>
      <c r="G80" s="24" t="s">
        <v>47</v>
      </c>
      <c r="L80" s="23" t="s">
        <v>1222</v>
      </c>
      <c r="M80" s="65" t="s">
        <v>2008</v>
      </c>
      <c r="AD80" s="49" t="s">
        <v>2009</v>
      </c>
      <c r="AF80" s="49" t="s">
        <v>2010</v>
      </c>
      <c r="AM80" s="49" t="s">
        <v>2011</v>
      </c>
      <c r="BM80" s="49" t="s">
        <v>2012</v>
      </c>
      <c r="CB80" s="49" t="s">
        <v>2013</v>
      </c>
    </row>
    <row r="81" spans="5:80">
      <c r="E81" s="23" t="s">
        <v>237</v>
      </c>
      <c r="F81" s="19" t="s">
        <v>278</v>
      </c>
      <c r="G81" s="24" t="s">
        <v>253</v>
      </c>
      <c r="L81" s="23" t="s">
        <v>1251</v>
      </c>
      <c r="M81" s="65" t="s">
        <v>2014</v>
      </c>
      <c r="AD81" s="49" t="s">
        <v>2015</v>
      </c>
      <c r="AF81" s="49" t="s">
        <v>2016</v>
      </c>
      <c r="AM81" s="49" t="s">
        <v>2017</v>
      </c>
      <c r="BM81" s="49" t="s">
        <v>2018</v>
      </c>
      <c r="CB81" s="49" t="s">
        <v>2019</v>
      </c>
    </row>
    <row r="82" spans="5:80">
      <c r="E82" s="23" t="s">
        <v>220</v>
      </c>
      <c r="F82" s="19" t="s">
        <v>221</v>
      </c>
      <c r="G82" s="24" t="s">
        <v>265</v>
      </c>
      <c r="L82" s="23" t="s">
        <v>1280</v>
      </c>
      <c r="M82" s="65" t="s">
        <v>2020</v>
      </c>
      <c r="AD82" s="49" t="s">
        <v>2021</v>
      </c>
      <c r="AF82" s="49" t="s">
        <v>2022</v>
      </c>
      <c r="AM82" s="49" t="s">
        <v>2023</v>
      </c>
      <c r="BM82" s="49" t="s">
        <v>2024</v>
      </c>
      <c r="CB82" s="49" t="s">
        <v>2025</v>
      </c>
    </row>
    <row r="83" spans="5:80">
      <c r="E83" s="23" t="s">
        <v>107</v>
      </c>
      <c r="F83" s="19" t="s">
        <v>108</v>
      </c>
      <c r="G83" s="24" t="s">
        <v>277</v>
      </c>
      <c r="L83" s="23" t="s">
        <v>1308</v>
      </c>
      <c r="M83" s="65" t="s">
        <v>2026</v>
      </c>
      <c r="AD83" s="49" t="s">
        <v>2027</v>
      </c>
      <c r="AF83" s="49" t="s">
        <v>2028</v>
      </c>
      <c r="AM83" s="49" t="s">
        <v>2029</v>
      </c>
      <c r="BM83" s="49" t="s">
        <v>2030</v>
      </c>
      <c r="CB83" s="49" t="s">
        <v>2031</v>
      </c>
    </row>
    <row r="84" spans="5:80">
      <c r="E84" s="23" t="s">
        <v>225</v>
      </c>
      <c r="F84" s="19" t="s">
        <v>224</v>
      </c>
      <c r="G84" s="24"/>
      <c r="L84" s="23" t="s">
        <v>1334</v>
      </c>
      <c r="M84" s="65" t="s">
        <v>2032</v>
      </c>
      <c r="AD84" s="49" t="s">
        <v>2033</v>
      </c>
      <c r="AF84" s="49" t="s">
        <v>2034</v>
      </c>
      <c r="AM84" s="49" t="s">
        <v>2035</v>
      </c>
      <c r="BM84" s="49" t="s">
        <v>2036</v>
      </c>
      <c r="CB84" s="49" t="s">
        <v>2037</v>
      </c>
    </row>
    <row r="85" spans="5:80">
      <c r="E85" s="23" t="s">
        <v>225</v>
      </c>
      <c r="F85" s="19" t="s">
        <v>226</v>
      </c>
      <c r="G85" s="24"/>
      <c r="L85" s="23" t="s">
        <v>1360</v>
      </c>
      <c r="M85" s="65" t="s">
        <v>2038</v>
      </c>
      <c r="AD85" s="49" t="s">
        <v>2039</v>
      </c>
      <c r="AF85" s="49" t="s">
        <v>2040</v>
      </c>
      <c r="AM85" s="49" t="s">
        <v>2041</v>
      </c>
      <c r="BM85" s="49" t="s">
        <v>2042</v>
      </c>
    </row>
    <row r="86" spans="5:80">
      <c r="E86" s="23" t="s">
        <v>225</v>
      </c>
      <c r="F86" s="19" t="s">
        <v>227</v>
      </c>
      <c r="G86" s="24"/>
      <c r="L86" s="23" t="s">
        <v>1386</v>
      </c>
      <c r="M86" s="65" t="s">
        <v>2043</v>
      </c>
      <c r="AD86" s="49" t="s">
        <v>2044</v>
      </c>
      <c r="AF86" s="49" t="s">
        <v>2045</v>
      </c>
      <c r="AM86" s="49" t="s">
        <v>2046</v>
      </c>
      <c r="BM86" s="49" t="s">
        <v>2047</v>
      </c>
    </row>
    <row r="87" spans="5:80">
      <c r="E87" s="16" t="s">
        <v>115</v>
      </c>
      <c r="F87" s="17" t="s">
        <v>116</v>
      </c>
      <c r="G87" s="18" t="s">
        <v>47</v>
      </c>
      <c r="L87" s="23" t="s">
        <v>1411</v>
      </c>
      <c r="M87" s="65" t="s">
        <v>194</v>
      </c>
      <c r="AD87" s="49" t="s">
        <v>2048</v>
      </c>
      <c r="AF87" s="49" t="s">
        <v>2049</v>
      </c>
      <c r="AM87" s="49" t="s">
        <v>2050</v>
      </c>
      <c r="BM87" s="49" t="s">
        <v>2051</v>
      </c>
    </row>
    <row r="88" spans="5:80">
      <c r="L88" s="23" t="s">
        <v>1436</v>
      </c>
      <c r="M88" s="65" t="s">
        <v>2052</v>
      </c>
      <c r="AD88" s="49" t="s">
        <v>2053</v>
      </c>
      <c r="AF88" s="49" t="s">
        <v>2054</v>
      </c>
      <c r="AM88" s="49" t="s">
        <v>2050</v>
      </c>
      <c r="BM88" s="49" t="s">
        <v>2055</v>
      </c>
    </row>
    <row r="89" spans="5:80">
      <c r="L89" s="23" t="s">
        <v>1459</v>
      </c>
      <c r="M89" s="65" t="s">
        <v>210</v>
      </c>
      <c r="AD89" s="49" t="s">
        <v>2056</v>
      </c>
      <c r="AF89" s="49" t="s">
        <v>2057</v>
      </c>
      <c r="AM89" s="49" t="s">
        <v>2058</v>
      </c>
      <c r="BM89" s="49" t="s">
        <v>2059</v>
      </c>
    </row>
    <row r="90" spans="5:80">
      <c r="L90" s="23" t="s">
        <v>1482</v>
      </c>
      <c r="M90" s="65" t="s">
        <v>2060</v>
      </c>
      <c r="AD90" s="49" t="s">
        <v>2061</v>
      </c>
      <c r="AF90" s="49" t="s">
        <v>2062</v>
      </c>
      <c r="AM90" s="49" t="s">
        <v>2063</v>
      </c>
      <c r="BM90" s="49" t="s">
        <v>2064</v>
      </c>
    </row>
    <row r="91" spans="5:80">
      <c r="L91" s="23" t="s">
        <v>1505</v>
      </c>
      <c r="M91" s="65" t="s">
        <v>204</v>
      </c>
      <c r="AD91" s="49" t="s">
        <v>2065</v>
      </c>
      <c r="AF91" s="49" t="s">
        <v>2066</v>
      </c>
      <c r="AM91" s="49" t="s">
        <v>2067</v>
      </c>
      <c r="BM91" s="49" t="s">
        <v>2068</v>
      </c>
    </row>
    <row r="92" spans="5:80">
      <c r="L92" s="23" t="s">
        <v>1527</v>
      </c>
      <c r="M92" s="65" t="s">
        <v>2069</v>
      </c>
      <c r="AD92" s="49" t="s">
        <v>2070</v>
      </c>
      <c r="AF92" s="49" t="s">
        <v>2071</v>
      </c>
      <c r="AM92" s="49" t="s">
        <v>2072</v>
      </c>
      <c r="BM92" s="49" t="s">
        <v>2073</v>
      </c>
    </row>
    <row r="93" spans="5:80">
      <c r="L93" s="23" t="s">
        <v>1548</v>
      </c>
      <c r="M93" s="65" t="s">
        <v>2074</v>
      </c>
      <c r="AD93" s="49" t="s">
        <v>2075</v>
      </c>
      <c r="AF93" s="49" t="s">
        <v>2076</v>
      </c>
      <c r="AM93" s="49" t="s">
        <v>2077</v>
      </c>
      <c r="BM93" s="49" t="s">
        <v>2078</v>
      </c>
    </row>
    <row r="94" spans="5:80">
      <c r="L94" s="23" t="s">
        <v>724</v>
      </c>
      <c r="M94" s="65" t="s">
        <v>2079</v>
      </c>
      <c r="AD94" s="49" t="s">
        <v>2080</v>
      </c>
      <c r="AF94" s="49" t="s">
        <v>2081</v>
      </c>
      <c r="AM94" s="49" t="s">
        <v>2082</v>
      </c>
      <c r="BM94" s="49" t="s">
        <v>2083</v>
      </c>
    </row>
    <row r="95" spans="5:80">
      <c r="L95" s="23" t="s">
        <v>769</v>
      </c>
      <c r="M95" s="65" t="s">
        <v>2084</v>
      </c>
      <c r="AD95" s="49" t="s">
        <v>2085</v>
      </c>
      <c r="AF95" s="49" t="s">
        <v>2086</v>
      </c>
      <c r="AM95" s="49" t="s">
        <v>2087</v>
      </c>
      <c r="BM95" s="49" t="s">
        <v>2088</v>
      </c>
    </row>
    <row r="96" spans="5:80">
      <c r="L96" s="23" t="s">
        <v>814</v>
      </c>
      <c r="M96" s="65" t="s">
        <v>2089</v>
      </c>
      <c r="AD96" s="49" t="s">
        <v>2090</v>
      </c>
      <c r="AF96" s="49" t="s">
        <v>2091</v>
      </c>
      <c r="AM96" s="49" t="s">
        <v>2092</v>
      </c>
      <c r="BM96" s="49" t="s">
        <v>2093</v>
      </c>
    </row>
    <row r="97" spans="12:39">
      <c r="L97" s="23" t="s">
        <v>860</v>
      </c>
      <c r="M97" s="65" t="s">
        <v>2094</v>
      </c>
      <c r="AD97" s="49" t="s">
        <v>2095</v>
      </c>
      <c r="AF97" s="49" t="s">
        <v>2096</v>
      </c>
      <c r="AM97" s="49" t="s">
        <v>2097</v>
      </c>
    </row>
    <row r="98" spans="12:39">
      <c r="L98" s="23" t="s">
        <v>905</v>
      </c>
      <c r="M98" s="65" t="s">
        <v>178</v>
      </c>
      <c r="AD98" s="49" t="s">
        <v>2098</v>
      </c>
      <c r="AF98" s="49" t="s">
        <v>2099</v>
      </c>
      <c r="AM98" s="49" t="s">
        <v>2100</v>
      </c>
    </row>
    <row r="99" spans="12:39">
      <c r="L99" s="23" t="s">
        <v>946</v>
      </c>
      <c r="M99" s="65" t="s">
        <v>2101</v>
      </c>
      <c r="AD99" s="49" t="s">
        <v>2102</v>
      </c>
      <c r="AF99" s="49" t="s">
        <v>2103</v>
      </c>
      <c r="AM99" s="49" t="s">
        <v>2104</v>
      </c>
    </row>
    <row r="100" spans="12:39">
      <c r="L100" s="23" t="s">
        <v>984</v>
      </c>
      <c r="M100" s="65" t="s">
        <v>1698</v>
      </c>
      <c r="AD100" s="49" t="s">
        <v>2105</v>
      </c>
      <c r="AF100" s="49" t="s">
        <v>2106</v>
      </c>
      <c r="AM100" s="49" t="s">
        <v>2107</v>
      </c>
    </row>
    <row r="101" spans="12:39">
      <c r="L101" s="23" t="s">
        <v>1023</v>
      </c>
      <c r="M101" s="65" t="s">
        <v>2108</v>
      </c>
      <c r="AD101" s="49" t="s">
        <v>2109</v>
      </c>
      <c r="AF101" s="49" t="s">
        <v>2110</v>
      </c>
      <c r="AM101" s="49" t="s">
        <v>2111</v>
      </c>
    </row>
    <row r="102" spans="12:39">
      <c r="L102" s="23" t="s">
        <v>1061</v>
      </c>
      <c r="M102" s="65" t="s">
        <v>2112</v>
      </c>
      <c r="AD102" s="49" t="s">
        <v>2113</v>
      </c>
      <c r="AF102" s="49" t="s">
        <v>2114</v>
      </c>
      <c r="AM102" s="49" t="s">
        <v>2115</v>
      </c>
    </row>
    <row r="103" spans="12:39">
      <c r="L103" s="23" t="s">
        <v>1098</v>
      </c>
      <c r="M103" s="65" t="s">
        <v>2020</v>
      </c>
      <c r="AD103" s="49" t="s">
        <v>2116</v>
      </c>
      <c r="AF103" s="49" t="s">
        <v>2117</v>
      </c>
      <c r="AM103" s="49" t="s">
        <v>2118</v>
      </c>
    </row>
    <row r="104" spans="12:39">
      <c r="L104" s="23" t="s">
        <v>1131</v>
      </c>
      <c r="M104" s="65" t="s">
        <v>2119</v>
      </c>
      <c r="AD104" s="49" t="s">
        <v>2120</v>
      </c>
      <c r="AF104" s="49" t="s">
        <v>2121</v>
      </c>
      <c r="AM104" s="49" t="s">
        <v>2122</v>
      </c>
    </row>
    <row r="105" spans="12:39">
      <c r="L105" s="23" t="s">
        <v>1165</v>
      </c>
      <c r="M105" s="65" t="s">
        <v>206</v>
      </c>
      <c r="AD105" s="49" t="s">
        <v>2123</v>
      </c>
      <c r="AF105" s="49" t="s">
        <v>2124</v>
      </c>
      <c r="AM105" s="49" t="s">
        <v>2125</v>
      </c>
    </row>
    <row r="106" spans="12:39">
      <c r="L106" s="23" t="s">
        <v>1200</v>
      </c>
      <c r="M106" s="65" t="s">
        <v>2126</v>
      </c>
      <c r="AD106" s="49" t="s">
        <v>2127</v>
      </c>
      <c r="AF106" s="49" t="s">
        <v>2128</v>
      </c>
      <c r="AM106" s="49" t="s">
        <v>2129</v>
      </c>
    </row>
    <row r="107" spans="12:39">
      <c r="L107" s="23" t="s">
        <v>737</v>
      </c>
      <c r="M107" s="65" t="s">
        <v>2130</v>
      </c>
      <c r="AD107" s="49" t="s">
        <v>2131</v>
      </c>
      <c r="AM107" s="49" t="s">
        <v>2132</v>
      </c>
    </row>
    <row r="108" spans="12:39">
      <c r="L108" s="23" t="s">
        <v>782</v>
      </c>
      <c r="M108" s="65" t="s">
        <v>2133</v>
      </c>
      <c r="AD108" s="49" t="s">
        <v>2134</v>
      </c>
      <c r="AM108" s="49" t="s">
        <v>2135</v>
      </c>
    </row>
    <row r="109" spans="12:39">
      <c r="L109" s="23" t="s">
        <v>827</v>
      </c>
      <c r="M109" s="65" t="s">
        <v>188</v>
      </c>
      <c r="AD109" s="49" t="s">
        <v>2136</v>
      </c>
      <c r="AM109" s="49" t="s">
        <v>2137</v>
      </c>
    </row>
    <row r="110" spans="12:39">
      <c r="L110" s="23" t="s">
        <v>873</v>
      </c>
      <c r="M110" s="65" t="s">
        <v>98</v>
      </c>
      <c r="AD110" s="49" t="s">
        <v>2138</v>
      </c>
      <c r="AM110" s="49" t="s">
        <v>2139</v>
      </c>
    </row>
    <row r="111" spans="12:39">
      <c r="L111" s="23" t="s">
        <v>918</v>
      </c>
      <c r="M111" s="65" t="s">
        <v>2140</v>
      </c>
      <c r="AD111" s="49" t="s">
        <v>2141</v>
      </c>
      <c r="AM111" s="49" t="s">
        <v>2142</v>
      </c>
    </row>
    <row r="112" spans="12:39">
      <c r="L112" s="23" t="s">
        <v>958</v>
      </c>
      <c r="M112" s="65" t="s">
        <v>2143</v>
      </c>
    </row>
    <row r="113" spans="12:13">
      <c r="L113" s="23" t="s">
        <v>997</v>
      </c>
      <c r="M113" s="65" t="s">
        <v>130</v>
      </c>
    </row>
    <row r="114" spans="12:13">
      <c r="L114" s="23" t="s">
        <v>1036</v>
      </c>
      <c r="M114" s="65" t="s">
        <v>2144</v>
      </c>
    </row>
    <row r="115" spans="12:13">
      <c r="L115" s="23" t="s">
        <v>1074</v>
      </c>
      <c r="M115" s="65" t="s">
        <v>2145</v>
      </c>
    </row>
    <row r="116" spans="12:13">
      <c r="L116" s="23" t="s">
        <v>1110</v>
      </c>
      <c r="M116" s="65" t="s">
        <v>136</v>
      </c>
    </row>
    <row r="117" spans="12:13">
      <c r="L117" s="23" t="s">
        <v>1143</v>
      </c>
      <c r="M117" s="65" t="s">
        <v>2146</v>
      </c>
    </row>
    <row r="118" spans="12:13">
      <c r="L118" s="23" t="s">
        <v>1177</v>
      </c>
      <c r="M118" s="65" t="s">
        <v>156</v>
      </c>
    </row>
    <row r="119" spans="12:13">
      <c r="L119" s="23" t="s">
        <v>1209</v>
      </c>
      <c r="M119" s="65" t="s">
        <v>2147</v>
      </c>
    </row>
    <row r="120" spans="12:13">
      <c r="L120" s="23" t="s">
        <v>1240</v>
      </c>
      <c r="M120" s="65" t="s">
        <v>2148</v>
      </c>
    </row>
    <row r="121" spans="12:13">
      <c r="L121" s="23" t="s">
        <v>1269</v>
      </c>
      <c r="M121" s="65" t="s">
        <v>2149</v>
      </c>
    </row>
    <row r="122" spans="12:13">
      <c r="L122" s="23" t="s">
        <v>1298</v>
      </c>
      <c r="M122" s="65" t="s">
        <v>282</v>
      </c>
    </row>
    <row r="123" spans="12:13">
      <c r="L123" s="23" t="s">
        <v>1324</v>
      </c>
      <c r="M123" s="65" t="s">
        <v>2150</v>
      </c>
    </row>
    <row r="124" spans="12:13">
      <c r="L124" s="23" t="s">
        <v>1350</v>
      </c>
      <c r="M124" s="65" t="s">
        <v>2151</v>
      </c>
    </row>
    <row r="125" spans="12:13">
      <c r="L125" s="23" t="s">
        <v>1376</v>
      </c>
      <c r="M125" s="65" t="s">
        <v>2152</v>
      </c>
    </row>
    <row r="126" spans="12:13">
      <c r="L126" s="23" t="s">
        <v>1401</v>
      </c>
      <c r="M126" s="65" t="s">
        <v>2153</v>
      </c>
    </row>
    <row r="127" spans="12:13">
      <c r="L127" s="23" t="s">
        <v>1426</v>
      </c>
      <c r="M127" s="65" t="s">
        <v>2154</v>
      </c>
    </row>
    <row r="128" spans="12:13">
      <c r="L128" s="23" t="s">
        <v>1449</v>
      </c>
      <c r="M128" s="65" t="s">
        <v>2155</v>
      </c>
    </row>
    <row r="129" spans="12:13">
      <c r="L129" s="23" t="s">
        <v>1472</v>
      </c>
      <c r="M129" s="65" t="s">
        <v>2156</v>
      </c>
    </row>
    <row r="130" spans="12:13">
      <c r="L130" s="23" t="s">
        <v>1495</v>
      </c>
      <c r="M130" s="65" t="s">
        <v>2157</v>
      </c>
    </row>
    <row r="131" spans="12:13">
      <c r="L131" s="23" t="s">
        <v>1518</v>
      </c>
      <c r="M131" s="65" t="s">
        <v>2158</v>
      </c>
    </row>
    <row r="132" spans="12:13">
      <c r="L132" s="23" t="s">
        <v>1540</v>
      </c>
      <c r="M132" s="65" t="s">
        <v>2159</v>
      </c>
    </row>
    <row r="133" spans="12:13">
      <c r="L133" s="23" t="s">
        <v>2160</v>
      </c>
      <c r="M133" s="65" t="s">
        <v>752</v>
      </c>
    </row>
    <row r="134" spans="12:13">
      <c r="L134" s="23" t="s">
        <v>2161</v>
      </c>
      <c r="M134" s="65" t="s">
        <v>798</v>
      </c>
    </row>
    <row r="135" spans="12:13">
      <c r="L135" s="23" t="s">
        <v>2162</v>
      </c>
      <c r="M135" s="65" t="s">
        <v>843</v>
      </c>
    </row>
    <row r="136" spans="12:13">
      <c r="L136" s="23" t="s">
        <v>2163</v>
      </c>
      <c r="M136" s="65" t="s">
        <v>888</v>
      </c>
    </row>
    <row r="137" spans="12:13">
      <c r="L137" s="23" t="s">
        <v>2164</v>
      </c>
      <c r="M137" s="65" t="s">
        <v>930</v>
      </c>
    </row>
    <row r="138" spans="12:13">
      <c r="L138" s="23" t="s">
        <v>2165</v>
      </c>
      <c r="M138" s="65" t="s">
        <v>970</v>
      </c>
    </row>
    <row r="139" spans="12:13">
      <c r="L139" s="23" t="s">
        <v>2166</v>
      </c>
      <c r="M139" s="65" t="s">
        <v>1009</v>
      </c>
    </row>
    <row r="140" spans="12:13">
      <c r="L140" s="23" t="s">
        <v>2167</v>
      </c>
      <c r="M140" s="65" t="s">
        <v>1048</v>
      </c>
    </row>
    <row r="141" spans="12:13">
      <c r="L141" s="23" t="s">
        <v>2168</v>
      </c>
      <c r="M141" s="65" t="s">
        <v>1087</v>
      </c>
    </row>
    <row r="142" spans="12:13">
      <c r="L142" s="23" t="s">
        <v>2169</v>
      </c>
      <c r="M142" s="65">
        <v>10</v>
      </c>
    </row>
    <row r="143" spans="12:13">
      <c r="L143" s="23" t="s">
        <v>2170</v>
      </c>
      <c r="M143" s="65">
        <v>11</v>
      </c>
    </row>
    <row r="144" spans="12:13">
      <c r="L144" s="23" t="s">
        <v>2171</v>
      </c>
      <c r="M144" s="65">
        <v>12</v>
      </c>
    </row>
    <row r="145" spans="12:13">
      <c r="L145" s="23"/>
      <c r="M145" s="65">
        <v>13</v>
      </c>
    </row>
    <row r="146" spans="12:13">
      <c r="L146" s="23" t="s">
        <v>712</v>
      </c>
      <c r="M146" s="65" t="s">
        <v>692</v>
      </c>
    </row>
    <row r="147" spans="12:13">
      <c r="L147" s="23" t="s">
        <v>757</v>
      </c>
      <c r="M147" s="65" t="s">
        <v>2560</v>
      </c>
    </row>
    <row r="148" spans="12:13">
      <c r="L148" s="23" t="s">
        <v>802</v>
      </c>
      <c r="M148" s="65" t="s">
        <v>2563</v>
      </c>
    </row>
    <row r="149" spans="12:13">
      <c r="L149" s="23" t="s">
        <v>848</v>
      </c>
      <c r="M149" s="65" t="s">
        <v>2564</v>
      </c>
    </row>
    <row r="150" spans="12:13">
      <c r="L150" s="23" t="s">
        <v>893</v>
      </c>
      <c r="M150" s="65" t="s">
        <v>2565</v>
      </c>
    </row>
    <row r="151" spans="12:13">
      <c r="L151" s="23" t="s">
        <v>935</v>
      </c>
      <c r="M151" s="65" t="s">
        <v>2566</v>
      </c>
    </row>
    <row r="152" spans="12:13">
      <c r="L152" s="23" t="s">
        <v>975</v>
      </c>
      <c r="M152" s="65" t="s">
        <v>2567</v>
      </c>
    </row>
    <row r="153" spans="12:13">
      <c r="L153" s="23" t="s">
        <v>1014</v>
      </c>
      <c r="M153" s="65" t="s">
        <v>2568</v>
      </c>
    </row>
    <row r="154" spans="12:13">
      <c r="L154" s="23" t="s">
        <v>1052</v>
      </c>
      <c r="M154" s="65" t="s">
        <v>2569</v>
      </c>
    </row>
    <row r="155" spans="12:13">
      <c r="L155" s="23" t="s">
        <v>1089</v>
      </c>
      <c r="M155" s="65">
        <v>100</v>
      </c>
    </row>
    <row r="156" spans="12:13">
      <c r="L156" s="23" t="s">
        <v>1122</v>
      </c>
      <c r="M156" s="65">
        <v>110</v>
      </c>
    </row>
    <row r="157" spans="12:13">
      <c r="L157" s="23" t="s">
        <v>1156</v>
      </c>
      <c r="M157" s="65">
        <v>120</v>
      </c>
    </row>
    <row r="158" spans="12:13">
      <c r="L158" s="23" t="s">
        <v>1191</v>
      </c>
      <c r="M158" s="65">
        <v>130</v>
      </c>
    </row>
    <row r="159" spans="12:13">
      <c r="L159" s="23" t="s">
        <v>1223</v>
      </c>
      <c r="M159" s="65">
        <v>140</v>
      </c>
    </row>
    <row r="160" spans="12:13">
      <c r="L160" s="23" t="s">
        <v>1252</v>
      </c>
      <c r="M160" s="65">
        <v>150</v>
      </c>
    </row>
    <row r="161" spans="12:13">
      <c r="L161" s="23" t="s">
        <v>1281</v>
      </c>
      <c r="M161" s="65">
        <v>160</v>
      </c>
    </row>
    <row r="162" spans="12:13">
      <c r="L162" s="23" t="s">
        <v>1309</v>
      </c>
      <c r="M162" s="65">
        <v>170</v>
      </c>
    </row>
    <row r="163" spans="12:13">
      <c r="L163" s="23" t="s">
        <v>1335</v>
      </c>
      <c r="M163" s="65">
        <v>180</v>
      </c>
    </row>
    <row r="164" spans="12:13">
      <c r="L164" s="23" t="s">
        <v>1361</v>
      </c>
      <c r="M164" s="65">
        <v>190</v>
      </c>
    </row>
    <row r="165" spans="12:13">
      <c r="L165" s="23" t="s">
        <v>1387</v>
      </c>
      <c r="M165" s="65">
        <v>200</v>
      </c>
    </row>
    <row r="166" spans="12:13">
      <c r="L166" s="23" t="s">
        <v>1412</v>
      </c>
      <c r="M166" s="65">
        <v>210</v>
      </c>
    </row>
    <row r="167" spans="12:13">
      <c r="L167" s="23" t="s">
        <v>1437</v>
      </c>
      <c r="M167" s="65">
        <v>220</v>
      </c>
    </row>
    <row r="168" spans="12:13">
      <c r="L168" s="23" t="s">
        <v>1460</v>
      </c>
      <c r="M168" s="65">
        <v>230</v>
      </c>
    </row>
    <row r="169" spans="12:13">
      <c r="L169" s="23" t="s">
        <v>1483</v>
      </c>
      <c r="M169" s="65">
        <v>240</v>
      </c>
    </row>
    <row r="170" spans="12:13">
      <c r="L170" s="23" t="s">
        <v>1506</v>
      </c>
      <c r="M170" s="65">
        <v>250</v>
      </c>
    </row>
    <row r="171" spans="12:13">
      <c r="L171" s="23" t="s">
        <v>1528</v>
      </c>
      <c r="M171" s="65">
        <v>260</v>
      </c>
    </row>
    <row r="172" spans="12:13">
      <c r="L172" s="23" t="s">
        <v>1549</v>
      </c>
      <c r="M172" s="65">
        <v>270</v>
      </c>
    </row>
    <row r="173" spans="12:13">
      <c r="L173" s="23" t="s">
        <v>1568</v>
      </c>
      <c r="M173" s="65">
        <v>280</v>
      </c>
    </row>
    <row r="174" spans="12:13">
      <c r="L174" s="23" t="s">
        <v>1586</v>
      </c>
      <c r="M174" s="65">
        <v>290</v>
      </c>
    </row>
    <row r="175" spans="12:13">
      <c r="L175" s="23" t="s">
        <v>1604</v>
      </c>
      <c r="M175" s="65">
        <v>300</v>
      </c>
    </row>
    <row r="176" spans="12:13">
      <c r="L176" s="23" t="s">
        <v>1621</v>
      </c>
      <c r="M176" s="65">
        <v>320</v>
      </c>
    </row>
    <row r="177" spans="12:13">
      <c r="L177" s="23" t="s">
        <v>2575</v>
      </c>
      <c r="M177" s="65" t="s">
        <v>2270</v>
      </c>
    </row>
    <row r="178" spans="12:13">
      <c r="L178" s="23" t="s">
        <v>2576</v>
      </c>
      <c r="M178" s="65" t="s">
        <v>2271</v>
      </c>
    </row>
    <row r="179" spans="12:13">
      <c r="L179" s="23" t="s">
        <v>2577</v>
      </c>
      <c r="M179" s="65" t="s">
        <v>1698</v>
      </c>
    </row>
    <row r="180" spans="12:13">
      <c r="L180" s="23" t="s">
        <v>2172</v>
      </c>
      <c r="M180" s="65" t="s">
        <v>930</v>
      </c>
    </row>
    <row r="181" spans="12:13">
      <c r="L181" s="23" t="s">
        <v>2173</v>
      </c>
      <c r="M181" s="65" t="s">
        <v>1048</v>
      </c>
    </row>
    <row r="182" spans="12:13">
      <c r="L182" s="23" t="s">
        <v>2174</v>
      </c>
      <c r="M182" s="65">
        <v>11</v>
      </c>
    </row>
    <row r="183" spans="12:13">
      <c r="L183" s="23" t="s">
        <v>2175</v>
      </c>
      <c r="M183" s="65">
        <v>13</v>
      </c>
    </row>
    <row r="184" spans="12:13">
      <c r="L184" s="23" t="s">
        <v>2176</v>
      </c>
      <c r="M184" s="65">
        <v>15</v>
      </c>
    </row>
    <row r="185" spans="12:13">
      <c r="L185" s="23" t="s">
        <v>2177</v>
      </c>
      <c r="M185" s="65">
        <v>17</v>
      </c>
    </row>
    <row r="186" spans="12:13">
      <c r="L186" s="23" t="s">
        <v>2178</v>
      </c>
      <c r="M186" s="65">
        <v>18</v>
      </c>
    </row>
    <row r="187" spans="12:13">
      <c r="L187" s="23" t="s">
        <v>2179</v>
      </c>
      <c r="M187" s="65">
        <v>19</v>
      </c>
    </row>
    <row r="188" spans="12:13">
      <c r="L188" s="23" t="s">
        <v>2180</v>
      </c>
      <c r="M188" s="65">
        <v>20</v>
      </c>
    </row>
    <row r="189" spans="12:13">
      <c r="L189" s="23" t="s">
        <v>2181</v>
      </c>
      <c r="M189" s="65">
        <v>23</v>
      </c>
    </row>
    <row r="190" spans="12:13">
      <c r="L190" s="23" t="s">
        <v>2182</v>
      </c>
      <c r="M190" s="65">
        <v>25</v>
      </c>
    </row>
    <row r="191" spans="12:13">
      <c r="L191" s="23" t="s">
        <v>2183</v>
      </c>
      <c r="M191" s="65">
        <v>27</v>
      </c>
    </row>
    <row r="192" spans="12:13">
      <c r="L192" s="23" t="s">
        <v>2184</v>
      </c>
      <c r="M192" s="65">
        <v>41</v>
      </c>
    </row>
    <row r="193" spans="12:13">
      <c r="L193" s="23" t="s">
        <v>2185</v>
      </c>
      <c r="M193" s="65">
        <v>44</v>
      </c>
    </row>
    <row r="194" spans="12:13">
      <c r="L194" s="23" t="s">
        <v>2186</v>
      </c>
      <c r="M194" s="65">
        <v>47</v>
      </c>
    </row>
    <row r="195" spans="12:13">
      <c r="L195" s="23" t="s">
        <v>2187</v>
      </c>
      <c r="M195" s="65">
        <v>50</v>
      </c>
    </row>
    <row r="196" spans="12:13">
      <c r="L196" s="23" t="s">
        <v>2188</v>
      </c>
      <c r="M196" s="65">
        <v>52</v>
      </c>
    </row>
    <row r="197" spans="12:13">
      <c r="L197" s="23" t="s">
        <v>2189</v>
      </c>
      <c r="M197" s="65">
        <v>54</v>
      </c>
    </row>
    <row r="198" spans="12:13">
      <c r="L198" s="23" t="s">
        <v>2190</v>
      </c>
      <c r="M198" s="65">
        <v>63</v>
      </c>
    </row>
    <row r="199" spans="12:13">
      <c r="L199" s="23" t="s">
        <v>2191</v>
      </c>
      <c r="M199" s="65">
        <v>66</v>
      </c>
    </row>
    <row r="200" spans="12:13">
      <c r="L200" s="23" t="s">
        <v>2192</v>
      </c>
      <c r="M200" s="65">
        <v>68</v>
      </c>
    </row>
    <row r="201" spans="12:13">
      <c r="L201" s="23" t="s">
        <v>2193</v>
      </c>
      <c r="M201" s="65">
        <v>70</v>
      </c>
    </row>
    <row r="202" spans="12:13">
      <c r="L202" s="23" t="s">
        <v>2194</v>
      </c>
      <c r="M202" s="65">
        <v>73</v>
      </c>
    </row>
    <row r="203" spans="12:13">
      <c r="L203" s="23" t="s">
        <v>2195</v>
      </c>
      <c r="M203" s="65">
        <v>76</v>
      </c>
    </row>
    <row r="204" spans="12:13">
      <c r="L204" s="23" t="s">
        <v>2196</v>
      </c>
      <c r="M204" s="65">
        <v>81</v>
      </c>
    </row>
    <row r="205" spans="12:13">
      <c r="L205" s="23" t="s">
        <v>2197</v>
      </c>
      <c r="M205" s="65">
        <v>85</v>
      </c>
    </row>
    <row r="206" spans="12:13">
      <c r="L206" s="23" t="s">
        <v>2198</v>
      </c>
      <c r="M206" s="65">
        <v>86</v>
      </c>
    </row>
    <row r="207" spans="12:13">
      <c r="L207" s="23" t="s">
        <v>2199</v>
      </c>
      <c r="M207" s="65">
        <v>88</v>
      </c>
    </row>
    <row r="208" spans="12:13">
      <c r="L208" s="23" t="s">
        <v>2200</v>
      </c>
      <c r="M208" s="65">
        <v>91</v>
      </c>
    </row>
    <row r="209" spans="12:13">
      <c r="L209" s="23" t="s">
        <v>2201</v>
      </c>
      <c r="M209" s="65">
        <v>94</v>
      </c>
    </row>
    <row r="210" spans="12:13">
      <c r="L210" s="23" t="s">
        <v>2202</v>
      </c>
      <c r="M210" s="65">
        <v>95</v>
      </c>
    </row>
    <row r="211" spans="12:13">
      <c r="L211" s="23" t="s">
        <v>2203</v>
      </c>
      <c r="M211" s="65">
        <v>97</v>
      </c>
    </row>
    <row r="212" spans="12:13">
      <c r="L212" s="23" t="s">
        <v>2204</v>
      </c>
      <c r="M212" s="65">
        <v>99</v>
      </c>
    </row>
    <row r="213" spans="12:13">
      <c r="L213" s="23" t="s">
        <v>745</v>
      </c>
      <c r="M213" s="65">
        <v>11</v>
      </c>
    </row>
    <row r="214" spans="12:13">
      <c r="L214" s="23" t="s">
        <v>790</v>
      </c>
      <c r="M214" s="65">
        <v>21</v>
      </c>
    </row>
    <row r="215" spans="12:13">
      <c r="L215" s="23" t="s">
        <v>835</v>
      </c>
      <c r="M215" s="65">
        <v>31</v>
      </c>
    </row>
    <row r="216" spans="12:13">
      <c r="L216" s="23" t="s">
        <v>880</v>
      </c>
      <c r="M216" s="65">
        <v>32</v>
      </c>
    </row>
    <row r="217" spans="12:13">
      <c r="L217" s="23" t="s">
        <v>923</v>
      </c>
      <c r="M217" s="65">
        <v>41</v>
      </c>
    </row>
    <row r="218" spans="12:13">
      <c r="L218" s="23" t="s">
        <v>963</v>
      </c>
      <c r="M218" s="65">
        <v>42</v>
      </c>
    </row>
    <row r="219" spans="12:13">
      <c r="L219" s="23" t="s">
        <v>1002</v>
      </c>
      <c r="M219" s="65">
        <v>51</v>
      </c>
    </row>
    <row r="220" spans="12:13">
      <c r="L220" s="23" t="s">
        <v>1041</v>
      </c>
      <c r="M220" s="65">
        <v>52</v>
      </c>
    </row>
    <row r="221" spans="12:13">
      <c r="L221" s="23" t="s">
        <v>1079</v>
      </c>
      <c r="M221" s="65">
        <v>53</v>
      </c>
    </row>
    <row r="222" spans="12:13">
      <c r="L222" s="23" t="s">
        <v>1115</v>
      </c>
      <c r="M222" s="65">
        <v>61</v>
      </c>
    </row>
    <row r="223" spans="12:13">
      <c r="L223" s="23" t="s">
        <v>1148</v>
      </c>
      <c r="M223" s="65">
        <v>62</v>
      </c>
    </row>
    <row r="224" spans="12:13">
      <c r="L224" s="23" t="s">
        <v>1182</v>
      </c>
      <c r="M224" s="65">
        <v>71</v>
      </c>
    </row>
    <row r="225" spans="12:13">
      <c r="L225" s="23" t="s">
        <v>1214</v>
      </c>
      <c r="M225" s="65">
        <v>72</v>
      </c>
    </row>
    <row r="226" spans="12:13">
      <c r="L226" s="23" t="s">
        <v>1244</v>
      </c>
      <c r="M226" s="65">
        <v>81</v>
      </c>
    </row>
    <row r="227" spans="12:13">
      <c r="L227" s="23" t="s">
        <v>714</v>
      </c>
      <c r="M227" s="65" t="s">
        <v>752</v>
      </c>
    </row>
    <row r="228" spans="12:13">
      <c r="L228" s="23" t="s">
        <v>759</v>
      </c>
      <c r="M228" s="65" t="s">
        <v>798</v>
      </c>
    </row>
    <row r="229" spans="12:13">
      <c r="L229" s="23" t="s">
        <v>804</v>
      </c>
      <c r="M229" s="65" t="s">
        <v>843</v>
      </c>
    </row>
    <row r="230" spans="12:13">
      <c r="L230" s="23" t="s">
        <v>850</v>
      </c>
      <c r="M230" s="65" t="s">
        <v>888</v>
      </c>
    </row>
    <row r="231" spans="12:13">
      <c r="L231" s="23" t="s">
        <v>895</v>
      </c>
      <c r="M231" s="65" t="s">
        <v>930</v>
      </c>
    </row>
    <row r="232" spans="12:13">
      <c r="L232" s="23" t="s">
        <v>936</v>
      </c>
      <c r="M232" s="65" t="s">
        <v>970</v>
      </c>
    </row>
    <row r="233" spans="12:13">
      <c r="L233" s="23" t="s">
        <v>976</v>
      </c>
      <c r="M233" s="65" t="s">
        <v>1009</v>
      </c>
    </row>
    <row r="234" spans="12:13">
      <c r="L234" s="23" t="s">
        <v>1015</v>
      </c>
      <c r="M234" s="65" t="s">
        <v>1048</v>
      </c>
    </row>
    <row r="235" spans="12:13">
      <c r="L235" s="23" t="s">
        <v>1053</v>
      </c>
      <c r="M235" s="65" t="s">
        <v>1087</v>
      </c>
    </row>
    <row r="236" spans="12:13">
      <c r="L236" s="23" t="s">
        <v>1090</v>
      </c>
      <c r="M236" s="65">
        <v>10</v>
      </c>
    </row>
    <row r="237" spans="12:13">
      <c r="L237" s="23" t="s">
        <v>1123</v>
      </c>
      <c r="M237" s="65">
        <v>11</v>
      </c>
    </row>
    <row r="238" spans="12:13">
      <c r="L238" s="23" t="s">
        <v>1157</v>
      </c>
      <c r="M238" s="65">
        <v>12</v>
      </c>
    </row>
    <row r="239" spans="12:13">
      <c r="L239" s="23" t="s">
        <v>1192</v>
      </c>
      <c r="M239" s="65">
        <v>13</v>
      </c>
    </row>
    <row r="240" spans="12:13">
      <c r="L240" s="23" t="s">
        <v>1224</v>
      </c>
      <c r="M240" s="65">
        <v>14</v>
      </c>
    </row>
    <row r="241" spans="12:13">
      <c r="L241" s="23" t="s">
        <v>1253</v>
      </c>
      <c r="M241" s="65">
        <v>15</v>
      </c>
    </row>
    <row r="242" spans="12:13">
      <c r="L242" s="23" t="s">
        <v>1282</v>
      </c>
      <c r="M242" s="65">
        <v>16</v>
      </c>
    </row>
    <row r="243" spans="12:13">
      <c r="L243" s="23" t="s">
        <v>713</v>
      </c>
      <c r="M243" s="65" t="s">
        <v>683</v>
      </c>
    </row>
    <row r="244" spans="12:13">
      <c r="L244" s="23" t="s">
        <v>758</v>
      </c>
      <c r="M244" s="65" t="s">
        <v>684</v>
      </c>
    </row>
    <row r="245" spans="12:13">
      <c r="L245" s="23" t="s">
        <v>803</v>
      </c>
      <c r="M245" s="65" t="s">
        <v>685</v>
      </c>
    </row>
    <row r="246" spans="12:13">
      <c r="L246" s="23" t="s">
        <v>849</v>
      </c>
      <c r="M246" s="65" t="s">
        <v>686</v>
      </c>
    </row>
    <row r="247" spans="12:13">
      <c r="L247" s="23" t="s">
        <v>894</v>
      </c>
      <c r="M247" s="65" t="s">
        <v>687</v>
      </c>
    </row>
    <row r="248" spans="12:13">
      <c r="L248" s="23" t="s">
        <v>740</v>
      </c>
      <c r="M248" s="65" t="s">
        <v>752</v>
      </c>
    </row>
    <row r="249" spans="12:13">
      <c r="L249" s="23" t="s">
        <v>785</v>
      </c>
      <c r="M249" s="65" t="s">
        <v>798</v>
      </c>
    </row>
    <row r="250" spans="12:13">
      <c r="L250" s="23" t="s">
        <v>830</v>
      </c>
      <c r="M250" s="65" t="s">
        <v>843</v>
      </c>
    </row>
    <row r="251" spans="12:13">
      <c r="L251" s="23" t="s">
        <v>876</v>
      </c>
      <c r="M251" s="65" t="s">
        <v>888</v>
      </c>
    </row>
    <row r="252" spans="12:13">
      <c r="L252" s="23" t="s">
        <v>920</v>
      </c>
      <c r="M252" s="65" t="s">
        <v>930</v>
      </c>
    </row>
    <row r="253" spans="12:13">
      <c r="L253" s="23" t="s">
        <v>960</v>
      </c>
      <c r="M253" s="65" t="s">
        <v>970</v>
      </c>
    </row>
    <row r="254" spans="12:13">
      <c r="L254" s="23" t="s">
        <v>999</v>
      </c>
      <c r="M254" s="65" t="s">
        <v>1009</v>
      </c>
    </row>
    <row r="255" spans="12:13">
      <c r="L255" s="23" t="s">
        <v>1038</v>
      </c>
      <c r="M255" s="65" t="s">
        <v>1048</v>
      </c>
    </row>
    <row r="256" spans="12:13">
      <c r="L256" s="23" t="s">
        <v>1076</v>
      </c>
      <c r="M256" s="65" t="s">
        <v>1087</v>
      </c>
    </row>
    <row r="257" spans="12:13">
      <c r="L257" s="23" t="s">
        <v>1112</v>
      </c>
      <c r="M257" s="65">
        <v>10</v>
      </c>
    </row>
    <row r="258" spans="12:13">
      <c r="L258" s="23" t="s">
        <v>1145</v>
      </c>
      <c r="M258" s="65">
        <v>11</v>
      </c>
    </row>
    <row r="259" spans="12:13">
      <c r="L259" s="23" t="s">
        <v>1179</v>
      </c>
      <c r="M259" s="65">
        <v>12</v>
      </c>
    </row>
    <row r="260" spans="12:13">
      <c r="L260" s="23" t="s">
        <v>1211</v>
      </c>
      <c r="M260" s="65">
        <v>13</v>
      </c>
    </row>
    <row r="261" spans="12:13">
      <c r="L261" s="23" t="s">
        <v>842</v>
      </c>
      <c r="M261" s="65">
        <v>14</v>
      </c>
    </row>
    <row r="262" spans="12:13">
      <c r="L262" s="23" t="s">
        <v>1271</v>
      </c>
      <c r="M262" s="65">
        <v>15</v>
      </c>
    </row>
    <row r="263" spans="12:13">
      <c r="L263" s="23" t="s">
        <v>1300</v>
      </c>
      <c r="M263" s="65">
        <v>16</v>
      </c>
    </row>
    <row r="264" spans="12:13">
      <c r="L264" s="23" t="s">
        <v>1326</v>
      </c>
      <c r="M264" s="65">
        <v>17</v>
      </c>
    </row>
    <row r="265" spans="12:13">
      <c r="L265" s="23" t="s">
        <v>1352</v>
      </c>
      <c r="M265" s="65">
        <v>18</v>
      </c>
    </row>
    <row r="266" spans="12:13">
      <c r="L266" s="23" t="s">
        <v>1378</v>
      </c>
      <c r="M266" s="65">
        <v>19</v>
      </c>
    </row>
    <row r="267" spans="12:13">
      <c r="L267" s="23" t="s">
        <v>1403</v>
      </c>
      <c r="M267" s="65">
        <v>20</v>
      </c>
    </row>
    <row r="268" spans="12:13">
      <c r="L268" s="23" t="s">
        <v>1428</v>
      </c>
      <c r="M268" s="65">
        <v>21</v>
      </c>
    </row>
    <row r="269" spans="12:13">
      <c r="L269" s="23" t="s">
        <v>1451</v>
      </c>
      <c r="M269" s="65">
        <v>22</v>
      </c>
    </row>
    <row r="270" spans="12:13">
      <c r="L270" s="23" t="s">
        <v>1474</v>
      </c>
      <c r="M270" s="65">
        <v>23</v>
      </c>
    </row>
    <row r="271" spans="12:13">
      <c r="L271" s="23" t="s">
        <v>1497</v>
      </c>
      <c r="M271" s="65">
        <v>24</v>
      </c>
    </row>
    <row r="272" spans="12:13">
      <c r="L272" s="23" t="s">
        <v>1520</v>
      </c>
      <c r="M272" s="65">
        <v>25</v>
      </c>
    </row>
    <row r="273" spans="12:13">
      <c r="L273" s="23" t="s">
        <v>1047</v>
      </c>
      <c r="M273" s="65">
        <v>26</v>
      </c>
    </row>
    <row r="274" spans="12:13">
      <c r="L274" s="23" t="s">
        <v>1561</v>
      </c>
      <c r="M274" s="65">
        <v>27</v>
      </c>
    </row>
    <row r="275" spans="12:13">
      <c r="L275" s="23" t="s">
        <v>1580</v>
      </c>
      <c r="M275" s="65">
        <v>28</v>
      </c>
    </row>
    <row r="276" spans="12:13">
      <c r="L276" s="23" t="s">
        <v>1598</v>
      </c>
      <c r="M276" s="65">
        <v>29</v>
      </c>
    </row>
    <row r="277" spans="12:13">
      <c r="L277" s="23" t="s">
        <v>1616</v>
      </c>
      <c r="M277" s="65">
        <v>30</v>
      </c>
    </row>
    <row r="278" spans="12:13">
      <c r="L278" s="23" t="s">
        <v>1632</v>
      </c>
      <c r="M278" s="65">
        <v>31</v>
      </c>
    </row>
    <row r="279" spans="12:13">
      <c r="L279" s="23" t="s">
        <v>1648</v>
      </c>
      <c r="M279" s="65">
        <v>32</v>
      </c>
    </row>
    <row r="280" spans="12:13">
      <c r="L280" s="23" t="s">
        <v>1663</v>
      </c>
      <c r="M280" s="65">
        <v>33</v>
      </c>
    </row>
    <row r="281" spans="12:13">
      <c r="L281" s="23" t="s">
        <v>1678</v>
      </c>
      <c r="M281" s="65">
        <v>34</v>
      </c>
    </row>
    <row r="282" spans="12:13">
      <c r="L282" s="23" t="s">
        <v>1693</v>
      </c>
      <c r="M282" s="65">
        <v>35</v>
      </c>
    </row>
    <row r="283" spans="12:13">
      <c r="L283" s="23" t="s">
        <v>1707</v>
      </c>
      <c r="M283" s="65">
        <v>36</v>
      </c>
    </row>
    <row r="284" spans="12:13">
      <c r="L284" s="23" t="s">
        <v>1721</v>
      </c>
      <c r="M284" s="65">
        <v>37</v>
      </c>
    </row>
    <row r="285" spans="12:13">
      <c r="L285" s="23" t="s">
        <v>1734</v>
      </c>
      <c r="M285" s="65">
        <v>38</v>
      </c>
    </row>
    <row r="286" spans="12:13">
      <c r="L286" s="23" t="s">
        <v>1748</v>
      </c>
      <c r="M286" s="65">
        <v>39</v>
      </c>
    </row>
    <row r="287" spans="12:13">
      <c r="L287" s="23" t="s">
        <v>1761</v>
      </c>
      <c r="M287" s="65">
        <v>40</v>
      </c>
    </row>
    <row r="288" spans="12:13">
      <c r="L288" s="23" t="s">
        <v>1774</v>
      </c>
      <c r="M288" s="65">
        <v>41</v>
      </c>
    </row>
    <row r="289" spans="12:13">
      <c r="L289" s="23" t="s">
        <v>1785</v>
      </c>
      <c r="M289" s="65">
        <v>42</v>
      </c>
    </row>
    <row r="290" spans="12:13">
      <c r="L290" s="23" t="s">
        <v>1796</v>
      </c>
      <c r="M290" s="65">
        <v>43</v>
      </c>
    </row>
    <row r="291" spans="12:13">
      <c r="L291" s="23" t="s">
        <v>1806</v>
      </c>
      <c r="M291" s="65">
        <v>44</v>
      </c>
    </row>
    <row r="292" spans="12:13">
      <c r="L292" s="23" t="s">
        <v>1817</v>
      </c>
      <c r="M292" s="65">
        <v>45</v>
      </c>
    </row>
    <row r="293" spans="12:13">
      <c r="L293" s="23" t="s">
        <v>1828</v>
      </c>
      <c r="M293" s="65">
        <v>46</v>
      </c>
    </row>
    <row r="294" spans="12:13">
      <c r="L294" s="23" t="s">
        <v>1839</v>
      </c>
      <c r="M294" s="65">
        <v>47</v>
      </c>
    </row>
    <row r="295" spans="12:13">
      <c r="L295" s="23" t="s">
        <v>1849</v>
      </c>
      <c r="M295" s="65">
        <v>48</v>
      </c>
    </row>
    <row r="296" spans="12:13">
      <c r="L296" s="23" t="s">
        <v>1859</v>
      </c>
      <c r="M296" s="65">
        <v>49</v>
      </c>
    </row>
    <row r="297" spans="12:13">
      <c r="L297" s="23" t="s">
        <v>1869</v>
      </c>
      <c r="M297" s="65">
        <v>50</v>
      </c>
    </row>
    <row r="298" spans="12:13">
      <c r="L298" s="23" t="s">
        <v>715</v>
      </c>
      <c r="M298" s="65" t="s">
        <v>683</v>
      </c>
    </row>
    <row r="299" spans="12:13">
      <c r="L299" s="23" t="s">
        <v>760</v>
      </c>
      <c r="M299" s="65" t="s">
        <v>684</v>
      </c>
    </row>
    <row r="300" spans="12:13">
      <c r="L300" s="23" t="s">
        <v>805</v>
      </c>
      <c r="M300" s="65" t="s">
        <v>685</v>
      </c>
    </row>
    <row r="301" spans="12:13">
      <c r="L301" s="23" t="s">
        <v>851</v>
      </c>
      <c r="M301" s="65" t="s">
        <v>686</v>
      </c>
    </row>
    <row r="302" spans="12:13">
      <c r="L302" s="23" t="s">
        <v>896</v>
      </c>
      <c r="M302" s="65" t="s">
        <v>687</v>
      </c>
    </row>
    <row r="303" spans="12:13">
      <c r="L303" s="23" t="s">
        <v>937</v>
      </c>
      <c r="M303" s="65" t="s">
        <v>688</v>
      </c>
    </row>
    <row r="304" spans="12:13">
      <c r="L304" s="23" t="s">
        <v>716</v>
      </c>
      <c r="M304" s="65" t="s">
        <v>752</v>
      </c>
    </row>
    <row r="305" spans="12:13">
      <c r="L305" s="23" t="s">
        <v>761</v>
      </c>
      <c r="M305" s="65" t="s">
        <v>798</v>
      </c>
    </row>
    <row r="306" spans="12:13">
      <c r="L306" s="23" t="s">
        <v>806</v>
      </c>
      <c r="M306" s="65" t="s">
        <v>843</v>
      </c>
    </row>
    <row r="307" spans="12:13">
      <c r="L307" s="23" t="s">
        <v>852</v>
      </c>
      <c r="M307" s="65" t="s">
        <v>888</v>
      </c>
    </row>
    <row r="308" spans="12:13">
      <c r="L308" s="23" t="s">
        <v>897</v>
      </c>
      <c r="M308" s="65" t="s">
        <v>930</v>
      </c>
    </row>
    <row r="309" spans="12:13">
      <c r="L309" s="23" t="s">
        <v>938</v>
      </c>
      <c r="M309" s="65" t="s">
        <v>970</v>
      </c>
    </row>
    <row r="310" spans="12:13">
      <c r="L310" s="23" t="s">
        <v>977</v>
      </c>
      <c r="M310" s="65" t="s">
        <v>1009</v>
      </c>
    </row>
    <row r="311" spans="12:13">
      <c r="L311" s="23" t="s">
        <v>1016</v>
      </c>
      <c r="M311" s="65" t="s">
        <v>1048</v>
      </c>
    </row>
    <row r="312" spans="12:13">
      <c r="L312" s="23" t="s">
        <v>1054</v>
      </c>
      <c r="M312" s="65" t="s">
        <v>1087</v>
      </c>
    </row>
    <row r="313" spans="12:13">
      <c r="L313" s="23" t="s">
        <v>1091</v>
      </c>
      <c r="M313" s="65">
        <v>10</v>
      </c>
    </row>
    <row r="314" spans="12:13">
      <c r="L314" s="23" t="s">
        <v>1124</v>
      </c>
      <c r="M314" s="65">
        <v>11</v>
      </c>
    </row>
    <row r="315" spans="12:13">
      <c r="L315" s="23" t="s">
        <v>1158</v>
      </c>
      <c r="M315" s="65">
        <v>12</v>
      </c>
    </row>
    <row r="316" spans="12:13">
      <c r="L316" s="23" t="s">
        <v>1193</v>
      </c>
      <c r="M316" s="65">
        <v>13</v>
      </c>
    </row>
    <row r="317" spans="12:13">
      <c r="L317" s="23" t="s">
        <v>1225</v>
      </c>
      <c r="M317" s="65">
        <v>14</v>
      </c>
    </row>
    <row r="318" spans="12:13">
      <c r="L318" s="23" t="s">
        <v>1254</v>
      </c>
      <c r="M318" s="65">
        <v>15</v>
      </c>
    </row>
    <row r="319" spans="12:13">
      <c r="L319" s="23" t="s">
        <v>1283</v>
      </c>
      <c r="M319" s="65">
        <v>16</v>
      </c>
    </row>
    <row r="320" spans="12:13">
      <c r="L320" s="23" t="s">
        <v>1310</v>
      </c>
      <c r="M320" s="65">
        <v>17</v>
      </c>
    </row>
    <row r="321" spans="12:13">
      <c r="L321" s="23" t="s">
        <v>1336</v>
      </c>
      <c r="M321" s="65">
        <v>18</v>
      </c>
    </row>
    <row r="322" spans="12:13">
      <c r="L322" s="23" t="s">
        <v>1362</v>
      </c>
      <c r="M322" s="65">
        <v>19</v>
      </c>
    </row>
    <row r="323" spans="12:13">
      <c r="L323" s="23" t="s">
        <v>1388</v>
      </c>
      <c r="M323" s="65">
        <v>21</v>
      </c>
    </row>
    <row r="324" spans="12:13">
      <c r="L324" s="23" t="s">
        <v>1413</v>
      </c>
      <c r="M324" s="65">
        <v>22</v>
      </c>
    </row>
    <row r="325" spans="12:13">
      <c r="L325" s="23" t="s">
        <v>1438</v>
      </c>
      <c r="M325" s="65">
        <v>23</v>
      </c>
    </row>
    <row r="326" spans="12:13">
      <c r="L326" s="23" t="s">
        <v>1461</v>
      </c>
      <c r="M326" s="65">
        <v>24</v>
      </c>
    </row>
    <row r="327" spans="12:13">
      <c r="L327" s="23" t="s">
        <v>1484</v>
      </c>
      <c r="M327" s="65">
        <v>25</v>
      </c>
    </row>
    <row r="328" spans="12:13">
      <c r="L328" s="23" t="s">
        <v>1507</v>
      </c>
      <c r="M328" s="65">
        <v>26</v>
      </c>
    </row>
    <row r="329" spans="12:13">
      <c r="L329" s="23" t="s">
        <v>1529</v>
      </c>
      <c r="M329" s="65">
        <v>27</v>
      </c>
    </row>
    <row r="330" spans="12:13">
      <c r="L330" s="23" t="s">
        <v>1550</v>
      </c>
      <c r="M330" s="65">
        <v>28</v>
      </c>
    </row>
    <row r="331" spans="12:13">
      <c r="L331" s="23" t="s">
        <v>1569</v>
      </c>
      <c r="M331" s="65">
        <v>29</v>
      </c>
    </row>
    <row r="332" spans="12:13">
      <c r="L332" s="23" t="s">
        <v>1587</v>
      </c>
      <c r="M332" s="65" t="s">
        <v>2205</v>
      </c>
    </row>
    <row r="333" spans="12:13">
      <c r="L333" s="23" t="s">
        <v>1605</v>
      </c>
      <c r="M333" s="65" t="s">
        <v>2206</v>
      </c>
    </row>
    <row r="334" spans="12:13">
      <c r="L334" s="23" t="s">
        <v>1622</v>
      </c>
      <c r="M334" s="65">
        <v>30</v>
      </c>
    </row>
    <row r="335" spans="12:13">
      <c r="L335" s="23" t="s">
        <v>1638</v>
      </c>
      <c r="M335" s="65">
        <v>31</v>
      </c>
    </row>
    <row r="336" spans="12:13">
      <c r="L336" s="23" t="s">
        <v>1654</v>
      </c>
      <c r="M336" s="65">
        <v>32</v>
      </c>
    </row>
    <row r="337" spans="12:13">
      <c r="L337" s="23" t="s">
        <v>1669</v>
      </c>
      <c r="M337" s="65">
        <v>33</v>
      </c>
    </row>
    <row r="338" spans="12:13">
      <c r="L338" s="23" t="s">
        <v>1684</v>
      </c>
      <c r="M338" s="65">
        <v>34</v>
      </c>
    </row>
    <row r="339" spans="12:13">
      <c r="L339" s="23" t="s">
        <v>1699</v>
      </c>
      <c r="M339" s="65">
        <v>35</v>
      </c>
    </row>
    <row r="340" spans="12:13">
      <c r="L340" s="23" t="s">
        <v>1713</v>
      </c>
      <c r="M340" s="65">
        <v>36</v>
      </c>
    </row>
    <row r="341" spans="12:13">
      <c r="L341" s="23" t="s">
        <v>1726</v>
      </c>
      <c r="M341" s="65">
        <v>37</v>
      </c>
    </row>
    <row r="342" spans="12:13">
      <c r="L342" s="23" t="s">
        <v>1740</v>
      </c>
      <c r="M342" s="65">
        <v>38</v>
      </c>
    </row>
    <row r="343" spans="12:13">
      <c r="L343" s="23" t="s">
        <v>1143</v>
      </c>
      <c r="M343" s="65">
        <v>39</v>
      </c>
    </row>
    <row r="344" spans="12:13">
      <c r="L344" s="23" t="s">
        <v>1766</v>
      </c>
      <c r="M344" s="65">
        <v>40</v>
      </c>
    </row>
    <row r="345" spans="12:13">
      <c r="L345" s="23" t="s">
        <v>1778</v>
      </c>
      <c r="M345" s="65">
        <v>41</v>
      </c>
    </row>
    <row r="346" spans="12:13">
      <c r="L346" s="23" t="s">
        <v>1789</v>
      </c>
      <c r="M346" s="65">
        <v>42</v>
      </c>
    </row>
    <row r="347" spans="12:13">
      <c r="L347" s="23" t="s">
        <v>1800</v>
      </c>
      <c r="M347" s="65">
        <v>43</v>
      </c>
    </row>
    <row r="348" spans="12:13">
      <c r="L348" s="23" t="s">
        <v>1810</v>
      </c>
      <c r="M348" s="65">
        <v>44</v>
      </c>
    </row>
    <row r="349" spans="12:13">
      <c r="L349" s="23" t="s">
        <v>1821</v>
      </c>
      <c r="M349" s="65">
        <v>45</v>
      </c>
    </row>
    <row r="350" spans="12:13">
      <c r="L350" s="23" t="s">
        <v>1832</v>
      </c>
      <c r="M350" s="65">
        <v>46</v>
      </c>
    </row>
    <row r="351" spans="12:13">
      <c r="L351" s="23" t="s">
        <v>1843</v>
      </c>
      <c r="M351" s="65">
        <v>47</v>
      </c>
    </row>
    <row r="352" spans="12:13">
      <c r="L352" s="23" t="s">
        <v>1853</v>
      </c>
      <c r="M352" s="65">
        <v>48</v>
      </c>
    </row>
    <row r="353" spans="12:13">
      <c r="L353" s="23" t="s">
        <v>1863</v>
      </c>
      <c r="M353" s="65">
        <v>49</v>
      </c>
    </row>
    <row r="354" spans="12:13">
      <c r="L354" s="23" t="s">
        <v>1872</v>
      </c>
      <c r="M354" s="65">
        <v>50</v>
      </c>
    </row>
    <row r="355" spans="12:13">
      <c r="L355" s="23" t="s">
        <v>1880</v>
      </c>
      <c r="M355" s="65">
        <v>51</v>
      </c>
    </row>
    <row r="356" spans="12:13">
      <c r="L356" s="23" t="s">
        <v>1888</v>
      </c>
      <c r="M356" s="65">
        <v>52</v>
      </c>
    </row>
    <row r="357" spans="12:13">
      <c r="L357" s="23" t="s">
        <v>1895</v>
      </c>
      <c r="M357" s="65">
        <v>53</v>
      </c>
    </row>
    <row r="358" spans="12:13">
      <c r="L358" s="23" t="s">
        <v>1902</v>
      </c>
      <c r="M358" s="65">
        <v>54</v>
      </c>
    </row>
    <row r="359" spans="12:13">
      <c r="L359" s="23" t="s">
        <v>1909</v>
      </c>
      <c r="M359" s="65">
        <v>55</v>
      </c>
    </row>
    <row r="360" spans="12:13">
      <c r="L360" s="23" t="s">
        <v>1916</v>
      </c>
      <c r="M360" s="65">
        <v>56</v>
      </c>
    </row>
    <row r="361" spans="12:13">
      <c r="L361" s="23" t="s">
        <v>1922</v>
      </c>
      <c r="M361" s="65">
        <v>57</v>
      </c>
    </row>
    <row r="362" spans="12:13">
      <c r="L362" s="23" t="s">
        <v>1928</v>
      </c>
      <c r="M362" s="65">
        <v>58</v>
      </c>
    </row>
    <row r="363" spans="12:13">
      <c r="L363" s="23" t="s">
        <v>1935</v>
      </c>
      <c r="M363" s="65">
        <v>59</v>
      </c>
    </row>
    <row r="364" spans="12:13">
      <c r="L364" s="23" t="s">
        <v>1941</v>
      </c>
      <c r="M364" s="65">
        <v>60</v>
      </c>
    </row>
    <row r="365" spans="12:13">
      <c r="L365" s="23" t="s">
        <v>1947</v>
      </c>
      <c r="M365" s="65">
        <v>61</v>
      </c>
    </row>
    <row r="366" spans="12:13">
      <c r="L366" s="23" t="s">
        <v>1953</v>
      </c>
      <c r="M366" s="65">
        <v>62</v>
      </c>
    </row>
    <row r="367" spans="12:13">
      <c r="L367" s="23" t="s">
        <v>1958</v>
      </c>
      <c r="M367" s="65">
        <v>63</v>
      </c>
    </row>
    <row r="368" spans="12:13">
      <c r="L368" s="23" t="s">
        <v>1964</v>
      </c>
      <c r="M368" s="65">
        <v>64</v>
      </c>
    </row>
    <row r="369" spans="12:13">
      <c r="L369" s="23" t="s">
        <v>1970</v>
      </c>
      <c r="M369" s="65">
        <v>65</v>
      </c>
    </row>
    <row r="370" spans="12:13">
      <c r="L370" s="23" t="s">
        <v>1975</v>
      </c>
      <c r="M370" s="65">
        <v>66</v>
      </c>
    </row>
    <row r="371" spans="12:13">
      <c r="L371" s="23" t="s">
        <v>1981</v>
      </c>
      <c r="M371" s="65">
        <v>67</v>
      </c>
    </row>
    <row r="372" spans="12:13">
      <c r="L372" s="23" t="s">
        <v>1986</v>
      </c>
      <c r="M372" s="65">
        <v>68</v>
      </c>
    </row>
    <row r="373" spans="12:13">
      <c r="L373" s="23" t="s">
        <v>1992</v>
      </c>
      <c r="M373" s="65">
        <v>69</v>
      </c>
    </row>
    <row r="374" spans="12:13">
      <c r="L374" s="23" t="s">
        <v>1998</v>
      </c>
      <c r="M374" s="65">
        <v>70</v>
      </c>
    </row>
    <row r="375" spans="12:13">
      <c r="L375" s="23" t="s">
        <v>2003</v>
      </c>
      <c r="M375" s="65">
        <v>71</v>
      </c>
    </row>
    <row r="376" spans="12:13">
      <c r="L376" s="23" t="s">
        <v>2009</v>
      </c>
      <c r="M376" s="65">
        <v>72</v>
      </c>
    </row>
    <row r="377" spans="12:13">
      <c r="L377" s="23" t="s">
        <v>2015</v>
      </c>
      <c r="M377" s="65">
        <v>73</v>
      </c>
    </row>
    <row r="378" spans="12:13">
      <c r="L378" s="23" t="s">
        <v>2021</v>
      </c>
      <c r="M378" s="65">
        <v>74</v>
      </c>
    </row>
    <row r="379" spans="12:13">
      <c r="L379" s="23" t="s">
        <v>2027</v>
      </c>
      <c r="M379" s="65">
        <v>75</v>
      </c>
    </row>
    <row r="380" spans="12:13">
      <c r="L380" s="23" t="s">
        <v>2033</v>
      </c>
      <c r="M380" s="65">
        <v>76</v>
      </c>
    </row>
    <row r="381" spans="12:13">
      <c r="L381" s="23" t="s">
        <v>2039</v>
      </c>
      <c r="M381" s="65">
        <v>77</v>
      </c>
    </row>
    <row r="382" spans="12:13">
      <c r="L382" s="23" t="s">
        <v>2044</v>
      </c>
      <c r="M382" s="65">
        <v>78</v>
      </c>
    </row>
    <row r="383" spans="12:13">
      <c r="L383" s="23" t="s">
        <v>2048</v>
      </c>
      <c r="M383" s="65">
        <v>79</v>
      </c>
    </row>
    <row r="384" spans="12:13">
      <c r="L384" s="23" t="s">
        <v>2053</v>
      </c>
      <c r="M384" s="65">
        <v>80</v>
      </c>
    </row>
    <row r="385" spans="12:13">
      <c r="L385" s="23" t="s">
        <v>2056</v>
      </c>
      <c r="M385" s="65">
        <v>81</v>
      </c>
    </row>
    <row r="386" spans="12:13">
      <c r="L386" s="23" t="s">
        <v>2061</v>
      </c>
      <c r="M386" s="65">
        <v>82</v>
      </c>
    </row>
    <row r="387" spans="12:13">
      <c r="L387" s="23" t="s">
        <v>2065</v>
      </c>
      <c r="M387" s="65">
        <v>83</v>
      </c>
    </row>
    <row r="388" spans="12:13">
      <c r="L388" s="23" t="s">
        <v>2070</v>
      </c>
      <c r="M388" s="65">
        <v>84</v>
      </c>
    </row>
    <row r="389" spans="12:13">
      <c r="L389" s="23" t="s">
        <v>2075</v>
      </c>
      <c r="M389" s="65">
        <v>85</v>
      </c>
    </row>
    <row r="390" spans="12:13">
      <c r="L390" s="23" t="s">
        <v>2080</v>
      </c>
      <c r="M390" s="65">
        <v>86</v>
      </c>
    </row>
    <row r="391" spans="12:13">
      <c r="L391" s="23" t="s">
        <v>2085</v>
      </c>
      <c r="M391" s="65">
        <v>87</v>
      </c>
    </row>
    <row r="392" spans="12:13">
      <c r="L392" s="23" t="s">
        <v>2090</v>
      </c>
      <c r="M392" s="65">
        <v>88</v>
      </c>
    </row>
    <row r="393" spans="12:13">
      <c r="L393" s="23" t="s">
        <v>2095</v>
      </c>
      <c r="M393" s="65">
        <v>89</v>
      </c>
    </row>
    <row r="394" spans="12:13">
      <c r="L394" s="23" t="s">
        <v>2098</v>
      </c>
      <c r="M394" s="65">
        <v>90</v>
      </c>
    </row>
    <row r="395" spans="12:13">
      <c r="L395" s="23" t="s">
        <v>2102</v>
      </c>
      <c r="M395" s="65">
        <v>91</v>
      </c>
    </row>
    <row r="396" spans="12:13">
      <c r="L396" s="23" t="s">
        <v>2105</v>
      </c>
      <c r="M396" s="65">
        <v>92</v>
      </c>
    </row>
    <row r="397" spans="12:13">
      <c r="L397" s="23" t="s">
        <v>2109</v>
      </c>
      <c r="M397" s="65">
        <v>93</v>
      </c>
    </row>
    <row r="398" spans="12:13">
      <c r="L398" s="23" t="s">
        <v>2113</v>
      </c>
      <c r="M398" s="65">
        <v>94</v>
      </c>
    </row>
    <row r="399" spans="12:13">
      <c r="L399" s="23" t="s">
        <v>2116</v>
      </c>
      <c r="M399" s="65">
        <v>95</v>
      </c>
    </row>
    <row r="400" spans="12:13">
      <c r="L400" s="23" t="s">
        <v>2120</v>
      </c>
      <c r="M400" s="65">
        <v>97</v>
      </c>
    </row>
    <row r="401" spans="12:13">
      <c r="L401" s="23" t="s">
        <v>2123</v>
      </c>
      <c r="M401" s="65">
        <v>971</v>
      </c>
    </row>
    <row r="402" spans="12:13">
      <c r="L402" s="23" t="s">
        <v>2127</v>
      </c>
      <c r="M402" s="65">
        <v>972</v>
      </c>
    </row>
    <row r="403" spans="12:13">
      <c r="L403" s="23" t="s">
        <v>2131</v>
      </c>
      <c r="M403" s="65">
        <v>973</v>
      </c>
    </row>
    <row r="404" spans="12:13">
      <c r="L404" s="23" t="s">
        <v>2134</v>
      </c>
      <c r="M404" s="65">
        <v>974</v>
      </c>
    </row>
    <row r="405" spans="12:13">
      <c r="L405" s="23" t="s">
        <v>2136</v>
      </c>
      <c r="M405" s="65">
        <v>975</v>
      </c>
    </row>
    <row r="406" spans="12:13">
      <c r="L406" s="23" t="s">
        <v>2138</v>
      </c>
      <c r="M406" s="65">
        <v>976</v>
      </c>
    </row>
    <row r="407" spans="12:13">
      <c r="L407" s="23" t="s">
        <v>2141</v>
      </c>
      <c r="M407" s="65">
        <v>99</v>
      </c>
    </row>
    <row r="408" spans="12:13">
      <c r="L408" s="23" t="s">
        <v>718</v>
      </c>
      <c r="M408" s="65" t="s">
        <v>2079</v>
      </c>
    </row>
    <row r="409" spans="12:13">
      <c r="L409" s="23" t="s">
        <v>763</v>
      </c>
      <c r="M409" s="65" t="s">
        <v>2130</v>
      </c>
    </row>
    <row r="410" spans="12:13">
      <c r="L410" s="23" t="s">
        <v>808</v>
      </c>
      <c r="M410" s="65" t="s">
        <v>94</v>
      </c>
    </row>
    <row r="411" spans="12:13">
      <c r="L411" s="23" t="s">
        <v>854</v>
      </c>
      <c r="M411" s="65" t="s">
        <v>1946</v>
      </c>
    </row>
    <row r="412" spans="12:13">
      <c r="L412" s="23" t="s">
        <v>899</v>
      </c>
      <c r="M412" s="65" t="s">
        <v>2207</v>
      </c>
    </row>
    <row r="413" spans="12:13">
      <c r="L413" s="23" t="s">
        <v>940</v>
      </c>
      <c r="M413" s="65" t="s">
        <v>92</v>
      </c>
    </row>
    <row r="414" spans="12:13">
      <c r="L414" s="23" t="s">
        <v>979</v>
      </c>
      <c r="M414" s="65" t="s">
        <v>2208</v>
      </c>
    </row>
    <row r="415" spans="12:13">
      <c r="L415" s="23" t="s">
        <v>1018</v>
      </c>
      <c r="M415" s="65" t="s">
        <v>98</v>
      </c>
    </row>
    <row r="416" spans="12:13">
      <c r="L416" s="23" t="s">
        <v>1056</v>
      </c>
      <c r="M416" s="65" t="s">
        <v>2209</v>
      </c>
    </row>
    <row r="417" spans="12:13">
      <c r="L417" s="23" t="s">
        <v>1093</v>
      </c>
      <c r="M417" s="65" t="s">
        <v>2210</v>
      </c>
    </row>
    <row r="418" spans="12:13">
      <c r="L418" s="23" t="s">
        <v>1126</v>
      </c>
      <c r="M418" s="65" t="s">
        <v>106</v>
      </c>
    </row>
    <row r="419" spans="12:13">
      <c r="L419" s="23" t="s">
        <v>1160</v>
      </c>
      <c r="M419" s="65" t="s">
        <v>2143</v>
      </c>
    </row>
    <row r="420" spans="12:13">
      <c r="L420" s="23" t="s">
        <v>1195</v>
      </c>
      <c r="M420" s="65" t="s">
        <v>2211</v>
      </c>
    </row>
    <row r="421" spans="12:13">
      <c r="L421" s="23" t="s">
        <v>1227</v>
      </c>
      <c r="M421" s="65" t="s">
        <v>2212</v>
      </c>
    </row>
    <row r="422" spans="12:13">
      <c r="L422" s="23" t="s">
        <v>1256</v>
      </c>
      <c r="M422" s="65" t="s">
        <v>2213</v>
      </c>
    </row>
    <row r="423" spans="12:13">
      <c r="L423" s="23" t="s">
        <v>1285</v>
      </c>
      <c r="M423" s="65" t="s">
        <v>110</v>
      </c>
    </row>
    <row r="424" spans="12:13">
      <c r="L424" s="23" t="s">
        <v>1312</v>
      </c>
      <c r="M424" s="65" t="s">
        <v>2214</v>
      </c>
    </row>
    <row r="425" spans="12:13">
      <c r="L425" s="23" t="s">
        <v>1338</v>
      </c>
      <c r="M425" s="65" t="s">
        <v>2215</v>
      </c>
    </row>
    <row r="426" spans="12:13">
      <c r="L426" s="23" t="s">
        <v>1364</v>
      </c>
      <c r="M426" s="65" t="s">
        <v>2216</v>
      </c>
    </row>
    <row r="427" spans="12:13">
      <c r="L427" s="23" t="s">
        <v>1390</v>
      </c>
      <c r="M427" s="65" t="s">
        <v>112</v>
      </c>
    </row>
    <row r="428" spans="12:13">
      <c r="L428" s="23" t="s">
        <v>1415</v>
      </c>
      <c r="M428" s="65" t="s">
        <v>2217</v>
      </c>
    </row>
    <row r="429" spans="12:13">
      <c r="L429" s="23" t="s">
        <v>1440</v>
      </c>
      <c r="M429" s="65" t="s">
        <v>114</v>
      </c>
    </row>
    <row r="430" spans="12:13">
      <c r="L430" s="23" t="s">
        <v>1463</v>
      </c>
      <c r="M430" s="65" t="s">
        <v>2218</v>
      </c>
    </row>
    <row r="431" spans="12:13">
      <c r="L431" s="23" t="s">
        <v>1486</v>
      </c>
      <c r="M431" s="65" t="s">
        <v>2219</v>
      </c>
    </row>
    <row r="432" spans="12:13">
      <c r="L432" s="23" t="s">
        <v>1509</v>
      </c>
      <c r="M432" s="65" t="s">
        <v>2220</v>
      </c>
    </row>
    <row r="433" spans="12:13">
      <c r="L433" s="23" t="s">
        <v>1531</v>
      </c>
      <c r="M433" s="65" t="s">
        <v>2221</v>
      </c>
    </row>
    <row r="434" spans="12:13">
      <c r="L434" s="23" t="s">
        <v>1552</v>
      </c>
      <c r="M434" s="65" t="s">
        <v>2222</v>
      </c>
    </row>
    <row r="435" spans="12:13">
      <c r="L435" s="23" t="s">
        <v>1571</v>
      </c>
      <c r="M435" s="65" t="s">
        <v>1969</v>
      </c>
    </row>
    <row r="436" spans="12:13">
      <c r="L436" s="23" t="s">
        <v>1589</v>
      </c>
      <c r="M436" s="65" t="s">
        <v>2223</v>
      </c>
    </row>
    <row r="437" spans="12:13">
      <c r="L437" s="23" t="s">
        <v>1607</v>
      </c>
      <c r="M437" s="65" t="s">
        <v>2224</v>
      </c>
    </row>
    <row r="438" spans="12:13">
      <c r="L438" s="23" t="s">
        <v>1624</v>
      </c>
      <c r="M438" s="65" t="s">
        <v>2225</v>
      </c>
    </row>
    <row r="439" spans="12:13">
      <c r="L439" s="23" t="s">
        <v>1640</v>
      </c>
      <c r="M439" s="65" t="s">
        <v>2226</v>
      </c>
    </row>
    <row r="440" spans="12:13">
      <c r="L440" s="23" t="s">
        <v>1656</v>
      </c>
      <c r="M440" s="65" t="s">
        <v>2227</v>
      </c>
    </row>
    <row r="441" spans="12:13">
      <c r="L441" s="23" t="s">
        <v>1671</v>
      </c>
      <c r="M441" s="65" t="s">
        <v>2228</v>
      </c>
    </row>
    <row r="442" spans="12:13">
      <c r="L442" s="23" t="s">
        <v>1686</v>
      </c>
      <c r="M442" s="65" t="s">
        <v>124</v>
      </c>
    </row>
    <row r="443" spans="12:13">
      <c r="L443" s="23" t="s">
        <v>1701</v>
      </c>
      <c r="M443" s="65" t="s">
        <v>132</v>
      </c>
    </row>
    <row r="444" spans="12:13">
      <c r="L444" s="23" t="s">
        <v>1715</v>
      </c>
      <c r="M444" s="65" t="s">
        <v>2229</v>
      </c>
    </row>
    <row r="445" spans="12:13">
      <c r="L445" s="23" t="s">
        <v>1728</v>
      </c>
      <c r="M445" s="65" t="s">
        <v>2230</v>
      </c>
    </row>
    <row r="446" spans="12:13">
      <c r="L446" s="23" t="s">
        <v>1742</v>
      </c>
      <c r="M446" s="65" t="s">
        <v>2145</v>
      </c>
    </row>
    <row r="447" spans="12:13">
      <c r="L447" s="23" t="s">
        <v>1755</v>
      </c>
      <c r="M447" s="65" t="s">
        <v>2231</v>
      </c>
    </row>
    <row r="448" spans="12:13">
      <c r="L448" s="23" t="s">
        <v>1768</v>
      </c>
      <c r="M448" s="65" t="s">
        <v>2232</v>
      </c>
    </row>
    <row r="449" spans="12:13">
      <c r="L449" s="23" t="s">
        <v>1780</v>
      </c>
      <c r="M449" s="65" t="s">
        <v>138</v>
      </c>
    </row>
    <row r="450" spans="12:13">
      <c r="L450" s="23" t="s">
        <v>1791</v>
      </c>
      <c r="M450" s="65" t="s">
        <v>2233</v>
      </c>
    </row>
    <row r="451" spans="12:13">
      <c r="L451" s="23" t="s">
        <v>1802</v>
      </c>
      <c r="M451" s="65" t="s">
        <v>146</v>
      </c>
    </row>
    <row r="452" spans="12:13">
      <c r="L452" s="23" t="s">
        <v>1812</v>
      </c>
      <c r="M452" s="65" t="s">
        <v>2234</v>
      </c>
    </row>
    <row r="453" spans="12:13">
      <c r="L453" s="23" t="s">
        <v>1823</v>
      </c>
      <c r="M453" s="65" t="s">
        <v>2235</v>
      </c>
    </row>
    <row r="454" spans="12:13">
      <c r="L454" s="23" t="s">
        <v>1834</v>
      </c>
      <c r="M454" s="65" t="s">
        <v>2236</v>
      </c>
    </row>
    <row r="455" spans="12:13">
      <c r="L455" s="23" t="s">
        <v>1845</v>
      </c>
      <c r="M455" s="65" t="s">
        <v>2237</v>
      </c>
    </row>
    <row r="456" spans="12:13">
      <c r="L456" s="23" t="s">
        <v>1855</v>
      </c>
      <c r="M456" s="65" t="s">
        <v>2238</v>
      </c>
    </row>
    <row r="457" spans="12:13">
      <c r="L457" s="23" t="s">
        <v>1865</v>
      </c>
      <c r="M457" s="65" t="s">
        <v>2239</v>
      </c>
    </row>
    <row r="458" spans="12:13">
      <c r="L458" s="23" t="s">
        <v>1874</v>
      </c>
      <c r="M458" s="65" t="s">
        <v>2240</v>
      </c>
    </row>
    <row r="459" spans="12:13">
      <c r="L459" s="23" t="s">
        <v>1882</v>
      </c>
      <c r="M459" s="65" t="s">
        <v>2241</v>
      </c>
    </row>
    <row r="460" spans="12:13">
      <c r="L460" s="23" t="s">
        <v>1889</v>
      </c>
      <c r="M460" s="65" t="s">
        <v>280</v>
      </c>
    </row>
    <row r="461" spans="12:13">
      <c r="L461" s="23" t="s">
        <v>1896</v>
      </c>
      <c r="M461" s="65" t="s">
        <v>2242</v>
      </c>
    </row>
    <row r="462" spans="12:13">
      <c r="L462" s="23" t="s">
        <v>1903</v>
      </c>
      <c r="M462" s="65" t="s">
        <v>168</v>
      </c>
    </row>
    <row r="463" spans="12:13">
      <c r="L463" s="23" t="s">
        <v>1910</v>
      </c>
      <c r="M463" s="65" t="s">
        <v>174</v>
      </c>
    </row>
    <row r="464" spans="12:13">
      <c r="L464" s="23" t="s">
        <v>1917</v>
      </c>
      <c r="M464" s="65" t="s">
        <v>1991</v>
      </c>
    </row>
    <row r="465" spans="12:13">
      <c r="L465" s="23" t="s">
        <v>1923</v>
      </c>
      <c r="M465" s="65" t="s">
        <v>2243</v>
      </c>
    </row>
    <row r="466" spans="12:13">
      <c r="L466" s="23" t="s">
        <v>1929</v>
      </c>
      <c r="M466" s="65" t="s">
        <v>2244</v>
      </c>
    </row>
    <row r="467" spans="12:13">
      <c r="L467" s="23" t="s">
        <v>1936</v>
      </c>
      <c r="M467" s="65" t="s">
        <v>162</v>
      </c>
    </row>
    <row r="468" spans="12:13">
      <c r="L468" s="23" t="s">
        <v>1942</v>
      </c>
      <c r="M468" s="65" t="s">
        <v>170</v>
      </c>
    </row>
    <row r="469" spans="12:13">
      <c r="L469" s="23" t="s">
        <v>1948</v>
      </c>
      <c r="M469" s="65" t="s">
        <v>2245</v>
      </c>
    </row>
    <row r="470" spans="12:13">
      <c r="L470" s="23" t="s">
        <v>1954</v>
      </c>
      <c r="M470" s="65" t="s">
        <v>2246</v>
      </c>
    </row>
    <row r="471" spans="12:13">
      <c r="L471" s="23" t="s">
        <v>1959</v>
      </c>
      <c r="M471" s="65" t="s">
        <v>2247</v>
      </c>
    </row>
    <row r="472" spans="12:13">
      <c r="L472" s="23" t="s">
        <v>1965</v>
      </c>
      <c r="M472" s="65" t="s">
        <v>1698</v>
      </c>
    </row>
    <row r="473" spans="12:13">
      <c r="L473" s="23" t="s">
        <v>1971</v>
      </c>
      <c r="M473" s="65" t="s">
        <v>2108</v>
      </c>
    </row>
    <row r="474" spans="12:13">
      <c r="L474" s="23" t="s">
        <v>1976</v>
      </c>
      <c r="M474" s="65" t="s">
        <v>2248</v>
      </c>
    </row>
    <row r="475" spans="12:13">
      <c r="L475" s="23" t="s">
        <v>1982</v>
      </c>
      <c r="M475" s="65" t="s">
        <v>2249</v>
      </c>
    </row>
    <row r="476" spans="12:13">
      <c r="L476" s="23" t="s">
        <v>1987</v>
      </c>
      <c r="M476" s="65" t="s">
        <v>2020</v>
      </c>
    </row>
    <row r="477" spans="12:13">
      <c r="L477" s="23" t="s">
        <v>1993</v>
      </c>
      <c r="M477" s="65" t="s">
        <v>2250</v>
      </c>
    </row>
    <row r="478" spans="12:13">
      <c r="L478" s="23" t="s">
        <v>1999</v>
      </c>
      <c r="M478" s="65" t="s">
        <v>2032</v>
      </c>
    </row>
    <row r="479" spans="12:13">
      <c r="L479" s="23" t="s">
        <v>2004</v>
      </c>
      <c r="M479" s="65" t="s">
        <v>2251</v>
      </c>
    </row>
    <row r="480" spans="12:13">
      <c r="L480" s="23" t="s">
        <v>2010</v>
      </c>
      <c r="M480" s="65" t="s">
        <v>2252</v>
      </c>
    </row>
    <row r="481" spans="12:13">
      <c r="L481" s="23" t="s">
        <v>2016</v>
      </c>
      <c r="M481" s="65" t="s">
        <v>194</v>
      </c>
    </row>
    <row r="482" spans="12:13">
      <c r="L482" s="23" t="s">
        <v>2022</v>
      </c>
      <c r="M482" s="65" t="s">
        <v>202</v>
      </c>
    </row>
    <row r="483" spans="12:13">
      <c r="L483" s="23" t="s">
        <v>2028</v>
      </c>
      <c r="M483" s="65" t="s">
        <v>2253</v>
      </c>
    </row>
    <row r="484" spans="12:13">
      <c r="L484" s="23" t="s">
        <v>2034</v>
      </c>
      <c r="M484" s="65" t="s">
        <v>204</v>
      </c>
    </row>
    <row r="485" spans="12:13">
      <c r="L485" s="23" t="s">
        <v>2040</v>
      </c>
      <c r="M485" s="65" t="s">
        <v>2254</v>
      </c>
    </row>
    <row r="486" spans="12:13">
      <c r="L486" s="23" t="s">
        <v>2045</v>
      </c>
      <c r="M486" s="65" t="s">
        <v>282</v>
      </c>
    </row>
    <row r="487" spans="12:13">
      <c r="L487" s="23" t="s">
        <v>2049</v>
      </c>
      <c r="M487" s="65" t="s">
        <v>2150</v>
      </c>
    </row>
    <row r="488" spans="12:13">
      <c r="L488" s="23" t="s">
        <v>2054</v>
      </c>
      <c r="M488" s="65" t="s">
        <v>206</v>
      </c>
    </row>
    <row r="489" spans="12:13">
      <c r="L489" s="23" t="s">
        <v>2057</v>
      </c>
      <c r="M489" s="65" t="s">
        <v>2255</v>
      </c>
    </row>
    <row r="490" spans="12:13">
      <c r="L490" s="23" t="s">
        <v>2062</v>
      </c>
      <c r="M490" s="65" t="s">
        <v>2151</v>
      </c>
    </row>
    <row r="491" spans="12:13">
      <c r="L491" s="23" t="s">
        <v>2066</v>
      </c>
      <c r="M491" s="65" t="s">
        <v>1603</v>
      </c>
    </row>
    <row r="492" spans="12:13">
      <c r="L492" s="23" t="s">
        <v>2071</v>
      </c>
      <c r="M492" s="65" t="s">
        <v>2256</v>
      </c>
    </row>
    <row r="493" spans="12:13">
      <c r="L493" s="23" t="s">
        <v>2076</v>
      </c>
      <c r="M493" s="65" t="s">
        <v>2257</v>
      </c>
    </row>
    <row r="494" spans="12:13">
      <c r="L494" s="23" t="s">
        <v>2081</v>
      </c>
      <c r="M494" s="65" t="s">
        <v>2258</v>
      </c>
    </row>
    <row r="495" spans="12:13">
      <c r="L495" s="23" t="s">
        <v>2086</v>
      </c>
      <c r="M495" s="65" t="s">
        <v>2259</v>
      </c>
    </row>
    <row r="496" spans="12:13">
      <c r="L496" s="23" t="s">
        <v>2091</v>
      </c>
      <c r="M496" s="65" t="s">
        <v>2260</v>
      </c>
    </row>
    <row r="497" spans="12:13">
      <c r="L497" s="23" t="s">
        <v>2096</v>
      </c>
      <c r="M497" s="65" t="s">
        <v>1765</v>
      </c>
    </row>
    <row r="498" spans="12:13">
      <c r="L498" s="23" t="s">
        <v>2099</v>
      </c>
      <c r="M498" s="65" t="s">
        <v>2261</v>
      </c>
    </row>
    <row r="499" spans="12:13">
      <c r="L499" s="23" t="s">
        <v>2103</v>
      </c>
      <c r="M499" s="65" t="s">
        <v>2262</v>
      </c>
    </row>
    <row r="500" spans="12:13">
      <c r="L500" s="23" t="s">
        <v>2106</v>
      </c>
      <c r="M500" s="65" t="s">
        <v>2263</v>
      </c>
    </row>
    <row r="501" spans="12:13">
      <c r="L501" s="23" t="s">
        <v>2110</v>
      </c>
      <c r="M501" s="65" t="s">
        <v>2264</v>
      </c>
    </row>
    <row r="502" spans="12:13">
      <c r="L502" s="23" t="s">
        <v>2114</v>
      </c>
      <c r="M502" s="65" t="s">
        <v>2265</v>
      </c>
    </row>
    <row r="503" spans="12:13">
      <c r="L503" s="23" t="s">
        <v>2117</v>
      </c>
      <c r="M503" s="65" t="s">
        <v>2266</v>
      </c>
    </row>
    <row r="504" spans="12:13">
      <c r="L504" s="23" t="s">
        <v>2121</v>
      </c>
      <c r="M504" s="65" t="s">
        <v>2267</v>
      </c>
    </row>
    <row r="505" spans="12:13">
      <c r="L505" s="23" t="s">
        <v>2124</v>
      </c>
      <c r="M505" s="65" t="s">
        <v>2268</v>
      </c>
    </row>
    <row r="506" spans="12:13">
      <c r="L506" s="23" t="s">
        <v>2128</v>
      </c>
      <c r="M506" s="65" t="s">
        <v>2269</v>
      </c>
    </row>
    <row r="507" spans="12:13">
      <c r="L507" s="23" t="s">
        <v>717</v>
      </c>
      <c r="M507" s="65" t="s">
        <v>752</v>
      </c>
    </row>
    <row r="508" spans="12:13">
      <c r="L508" s="23" t="s">
        <v>762</v>
      </c>
      <c r="M508" s="65" t="s">
        <v>798</v>
      </c>
    </row>
    <row r="509" spans="12:13">
      <c r="L509" s="23" t="s">
        <v>807</v>
      </c>
      <c r="M509" s="65" t="s">
        <v>843</v>
      </c>
    </row>
    <row r="510" spans="12:13">
      <c r="L510" s="23" t="s">
        <v>853</v>
      </c>
      <c r="M510" s="65" t="s">
        <v>888</v>
      </c>
    </row>
    <row r="511" spans="12:13">
      <c r="L511" s="23" t="s">
        <v>898</v>
      </c>
      <c r="M511" s="65" t="s">
        <v>930</v>
      </c>
    </row>
    <row r="512" spans="12:13">
      <c r="L512" s="23" t="s">
        <v>939</v>
      </c>
      <c r="M512" s="65" t="s">
        <v>970</v>
      </c>
    </row>
    <row r="513" spans="12:13">
      <c r="L513" s="23" t="s">
        <v>978</v>
      </c>
      <c r="M513" s="65" t="s">
        <v>1009</v>
      </c>
    </row>
    <row r="514" spans="12:13">
      <c r="L514" s="23" t="s">
        <v>1017</v>
      </c>
      <c r="M514" s="65" t="s">
        <v>1048</v>
      </c>
    </row>
    <row r="515" spans="12:13">
      <c r="L515" s="23" t="s">
        <v>1055</v>
      </c>
      <c r="M515" s="65" t="s">
        <v>1087</v>
      </c>
    </row>
    <row r="516" spans="12:13">
      <c r="L516" s="23" t="s">
        <v>1092</v>
      </c>
      <c r="M516" s="65">
        <v>10</v>
      </c>
    </row>
    <row r="517" spans="12:13">
      <c r="L517" s="23" t="s">
        <v>1125</v>
      </c>
      <c r="M517" s="65">
        <v>11</v>
      </c>
    </row>
    <row r="518" spans="12:13">
      <c r="L518" s="23" t="s">
        <v>1159</v>
      </c>
      <c r="M518" s="65">
        <v>12</v>
      </c>
    </row>
    <row r="519" spans="12:13">
      <c r="L519" s="23" t="s">
        <v>1194</v>
      </c>
      <c r="M519" s="65">
        <v>13</v>
      </c>
    </row>
    <row r="520" spans="12:13">
      <c r="L520" s="23" t="s">
        <v>1226</v>
      </c>
      <c r="M520" s="65">
        <v>14</v>
      </c>
    </row>
    <row r="521" spans="12:13">
      <c r="L521" s="23" t="s">
        <v>1255</v>
      </c>
      <c r="M521" s="65">
        <v>15</v>
      </c>
    </row>
    <row r="522" spans="12:13">
      <c r="L522" s="23" t="s">
        <v>1284</v>
      </c>
      <c r="M522" s="65">
        <v>16</v>
      </c>
    </row>
    <row r="523" spans="12:13">
      <c r="L523" s="23" t="s">
        <v>1311</v>
      </c>
      <c r="M523" s="65">
        <v>17</v>
      </c>
    </row>
    <row r="524" spans="12:13">
      <c r="L524" s="23" t="s">
        <v>1337</v>
      </c>
      <c r="M524" s="65">
        <v>18</v>
      </c>
    </row>
    <row r="525" spans="12:13">
      <c r="L525" s="23" t="s">
        <v>1363</v>
      </c>
      <c r="M525" s="65">
        <v>19</v>
      </c>
    </row>
    <row r="526" spans="12:13">
      <c r="L526" s="23" t="s">
        <v>1389</v>
      </c>
      <c r="M526" s="65">
        <v>20</v>
      </c>
    </row>
    <row r="527" spans="12:13">
      <c r="L527" s="23" t="s">
        <v>1414</v>
      </c>
      <c r="M527" s="65">
        <v>21</v>
      </c>
    </row>
    <row r="528" spans="12:13">
      <c r="L528" s="23" t="s">
        <v>1439</v>
      </c>
      <c r="M528" s="65">
        <v>22</v>
      </c>
    </row>
    <row r="529" spans="12:13">
      <c r="L529" s="23" t="s">
        <v>1462</v>
      </c>
      <c r="M529" s="65">
        <v>23</v>
      </c>
    </row>
    <row r="530" spans="12:13">
      <c r="L530" s="23" t="s">
        <v>1485</v>
      </c>
      <c r="M530" s="65">
        <v>24</v>
      </c>
    </row>
    <row r="531" spans="12:13">
      <c r="L531" s="23" t="s">
        <v>1508</v>
      </c>
      <c r="M531" s="65">
        <v>25</v>
      </c>
    </row>
    <row r="532" spans="12:13">
      <c r="L532" s="23" t="s">
        <v>1530</v>
      </c>
      <c r="M532" s="65">
        <v>26</v>
      </c>
    </row>
    <row r="533" spans="12:13">
      <c r="L533" s="23" t="s">
        <v>1551</v>
      </c>
      <c r="M533" s="65">
        <v>27</v>
      </c>
    </row>
    <row r="534" spans="12:13">
      <c r="L534" s="23" t="s">
        <v>1570</v>
      </c>
      <c r="M534" s="65">
        <v>28</v>
      </c>
    </row>
    <row r="535" spans="12:13">
      <c r="L535" s="23" t="s">
        <v>1588</v>
      </c>
      <c r="M535" s="65">
        <v>29</v>
      </c>
    </row>
    <row r="536" spans="12:13">
      <c r="L536" s="23" t="s">
        <v>1606</v>
      </c>
      <c r="M536" s="65">
        <v>30</v>
      </c>
    </row>
    <row r="537" spans="12:13">
      <c r="L537" s="23" t="s">
        <v>1623</v>
      </c>
      <c r="M537" s="65">
        <v>31</v>
      </c>
    </row>
    <row r="538" spans="12:13">
      <c r="L538" s="23" t="s">
        <v>1639</v>
      </c>
      <c r="M538" s="65">
        <v>32</v>
      </c>
    </row>
    <row r="539" spans="12:13">
      <c r="L539" s="23" t="s">
        <v>1655</v>
      </c>
      <c r="M539" s="65">
        <v>33</v>
      </c>
    </row>
    <row r="540" spans="12:13">
      <c r="L540" s="23" t="s">
        <v>1670</v>
      </c>
      <c r="M540" s="65">
        <v>34</v>
      </c>
    </row>
    <row r="541" spans="12:13">
      <c r="L541" s="23" t="s">
        <v>1685</v>
      </c>
      <c r="M541" s="65">
        <v>35</v>
      </c>
    </row>
    <row r="542" spans="12:13">
      <c r="L542" s="23" t="s">
        <v>1700</v>
      </c>
      <c r="M542" s="65">
        <v>36</v>
      </c>
    </row>
    <row r="543" spans="12:13">
      <c r="L543" s="23" t="s">
        <v>1714</v>
      </c>
      <c r="M543" s="65">
        <v>37</v>
      </c>
    </row>
    <row r="544" spans="12:13">
      <c r="L544" s="23" t="s">
        <v>1727</v>
      </c>
      <c r="M544" s="65">
        <v>38</v>
      </c>
    </row>
    <row r="545" spans="12:13">
      <c r="L545" s="23" t="s">
        <v>1741</v>
      </c>
      <c r="M545" s="65">
        <v>39</v>
      </c>
    </row>
    <row r="546" spans="12:13">
      <c r="L546" s="23" t="s">
        <v>1754</v>
      </c>
      <c r="M546" s="65">
        <v>40</v>
      </c>
    </row>
    <row r="547" spans="12:13">
      <c r="L547" s="23" t="s">
        <v>1767</v>
      </c>
      <c r="M547" s="65">
        <v>41</v>
      </c>
    </row>
    <row r="548" spans="12:13">
      <c r="L548" s="23" t="s">
        <v>1779</v>
      </c>
      <c r="M548" s="65">
        <v>42</v>
      </c>
    </row>
    <row r="549" spans="12:13">
      <c r="L549" s="23" t="s">
        <v>1790</v>
      </c>
      <c r="M549" s="65">
        <v>43</v>
      </c>
    </row>
    <row r="550" spans="12:13">
      <c r="L550" s="23" t="s">
        <v>1801</v>
      </c>
      <c r="M550" s="65">
        <v>44</v>
      </c>
    </row>
    <row r="551" spans="12:13">
      <c r="L551" s="23" t="s">
        <v>1811</v>
      </c>
      <c r="M551" s="65">
        <v>45</v>
      </c>
    </row>
    <row r="552" spans="12:13">
      <c r="L552" s="23" t="s">
        <v>1822</v>
      </c>
      <c r="M552" s="65">
        <v>46</v>
      </c>
    </row>
    <row r="553" spans="12:13">
      <c r="L553" s="23" t="s">
        <v>1833</v>
      </c>
      <c r="M553" s="65">
        <v>47</v>
      </c>
    </row>
    <row r="554" spans="12:13">
      <c r="L554" s="23" t="s">
        <v>1844</v>
      </c>
      <c r="M554" s="65">
        <v>48</v>
      </c>
    </row>
    <row r="555" spans="12:13">
      <c r="L555" s="23" t="s">
        <v>1854</v>
      </c>
      <c r="M555" s="65">
        <v>49</v>
      </c>
    </row>
    <row r="556" spans="12:13">
      <c r="L556" s="23" t="s">
        <v>1864</v>
      </c>
      <c r="M556" s="65">
        <v>50</v>
      </c>
    </row>
    <row r="557" spans="12:13">
      <c r="L557" s="23" t="s">
        <v>1873</v>
      </c>
      <c r="M557" s="65">
        <v>51</v>
      </c>
    </row>
    <row r="558" spans="12:13">
      <c r="L558" s="23" t="s">
        <v>1881</v>
      </c>
      <c r="M558" s="65">
        <v>52</v>
      </c>
    </row>
    <row r="559" spans="12:13">
      <c r="L559" s="23"/>
      <c r="M559" s="65" t="s">
        <v>2270</v>
      </c>
    </row>
    <row r="560" spans="12:13">
      <c r="L560" s="23"/>
      <c r="M560" s="65" t="s">
        <v>2271</v>
      </c>
    </row>
    <row r="561" spans="12:13">
      <c r="L561" s="23"/>
      <c r="M561" s="65" t="s">
        <v>1698</v>
      </c>
    </row>
    <row r="562" spans="12:13">
      <c r="L562" s="23" t="s">
        <v>725</v>
      </c>
      <c r="M562" s="65" t="s">
        <v>2272</v>
      </c>
    </row>
    <row r="563" spans="12:13">
      <c r="L563" s="23" t="s">
        <v>770</v>
      </c>
      <c r="M563" s="65" t="s">
        <v>2273</v>
      </c>
    </row>
    <row r="564" spans="12:13">
      <c r="L564" s="23" t="s">
        <v>815</v>
      </c>
      <c r="M564" s="65" t="s">
        <v>2274</v>
      </c>
    </row>
    <row r="565" spans="12:13">
      <c r="L565" s="23" t="s">
        <v>861</v>
      </c>
      <c r="M565" s="65" t="s">
        <v>2275</v>
      </c>
    </row>
    <row r="566" spans="12:13">
      <c r="L566" s="23" t="s">
        <v>906</v>
      </c>
      <c r="M566" s="65" t="s">
        <v>2276</v>
      </c>
    </row>
    <row r="567" spans="12:13">
      <c r="L567" s="23" t="s">
        <v>947</v>
      </c>
      <c r="M567" s="65" t="s">
        <v>2277</v>
      </c>
    </row>
    <row r="568" spans="12:13">
      <c r="L568" s="23" t="s">
        <v>985</v>
      </c>
      <c r="M568" s="65" t="s">
        <v>2278</v>
      </c>
    </row>
    <row r="569" spans="12:13">
      <c r="L569" s="23" t="s">
        <v>1024</v>
      </c>
      <c r="M569" s="65" t="s">
        <v>2279</v>
      </c>
    </row>
    <row r="570" spans="12:13">
      <c r="L570" s="23" t="s">
        <v>1062</v>
      </c>
      <c r="M570" s="65" t="s">
        <v>2280</v>
      </c>
    </row>
    <row r="571" spans="12:13">
      <c r="L571" s="23" t="s">
        <v>1099</v>
      </c>
      <c r="M571" s="65" t="s">
        <v>2281</v>
      </c>
    </row>
    <row r="572" spans="12:13">
      <c r="L572" s="23" t="s">
        <v>1132</v>
      </c>
      <c r="M572" s="65" t="s">
        <v>2282</v>
      </c>
    </row>
    <row r="573" spans="12:13">
      <c r="L573" s="23" t="s">
        <v>1166</v>
      </c>
      <c r="M573" s="65" t="s">
        <v>2283</v>
      </c>
    </row>
    <row r="574" spans="12:13">
      <c r="L574" s="23" t="s">
        <v>1201</v>
      </c>
      <c r="M574" s="65" t="s">
        <v>2284</v>
      </c>
    </row>
    <row r="575" spans="12:13">
      <c r="L575" s="23" t="s">
        <v>1232</v>
      </c>
      <c r="M575" s="65" t="s">
        <v>2285</v>
      </c>
    </row>
    <row r="576" spans="12:13">
      <c r="L576" s="23" t="s">
        <v>1261</v>
      </c>
      <c r="M576" s="65" t="s">
        <v>2286</v>
      </c>
    </row>
    <row r="577" spans="12:13">
      <c r="L577" s="23" t="s">
        <v>1290</v>
      </c>
      <c r="M577" s="65" t="s">
        <v>2287</v>
      </c>
    </row>
    <row r="578" spans="12:13">
      <c r="L578" s="23" t="s">
        <v>1317</v>
      </c>
      <c r="M578" s="65" t="s">
        <v>2288</v>
      </c>
    </row>
    <row r="579" spans="12:13">
      <c r="L579" s="23" t="s">
        <v>1343</v>
      </c>
      <c r="M579" s="65" t="s">
        <v>2289</v>
      </c>
    </row>
    <row r="580" spans="12:13">
      <c r="L580" s="23" t="s">
        <v>1369</v>
      </c>
      <c r="M580" s="65" t="s">
        <v>2290</v>
      </c>
    </row>
    <row r="581" spans="12:13">
      <c r="L581" s="23" t="s">
        <v>1395</v>
      </c>
      <c r="M581" s="65" t="s">
        <v>2291</v>
      </c>
    </row>
    <row r="582" spans="12:13">
      <c r="L582" s="23" t="s">
        <v>1420</v>
      </c>
      <c r="M582" s="65" t="s">
        <v>2292</v>
      </c>
    </row>
    <row r="583" spans="12:13">
      <c r="L583" s="23" t="s">
        <v>748</v>
      </c>
      <c r="M583" s="65" t="s">
        <v>752</v>
      </c>
    </row>
    <row r="584" spans="12:13">
      <c r="L584" s="23" t="s">
        <v>793</v>
      </c>
      <c r="M584" s="65" t="s">
        <v>798</v>
      </c>
    </row>
    <row r="585" spans="12:13">
      <c r="L585" s="23" t="s">
        <v>838</v>
      </c>
      <c r="M585" s="65" t="s">
        <v>843</v>
      </c>
    </row>
    <row r="586" spans="12:13">
      <c r="L586" s="23" t="s">
        <v>883</v>
      </c>
      <c r="M586" s="65" t="s">
        <v>888</v>
      </c>
    </row>
    <row r="587" spans="12:13">
      <c r="L587" s="23" t="s">
        <v>926</v>
      </c>
      <c r="M587" s="65" t="s">
        <v>930</v>
      </c>
    </row>
    <row r="588" spans="12:13">
      <c r="L588" s="23" t="s">
        <v>966</v>
      </c>
      <c r="M588" s="65" t="s">
        <v>970</v>
      </c>
    </row>
    <row r="589" spans="12:13">
      <c r="L589" s="23" t="s">
        <v>1005</v>
      </c>
      <c r="M589" s="65" t="s">
        <v>1009</v>
      </c>
    </row>
    <row r="590" spans="12:13">
      <c r="L590" s="23" t="s">
        <v>1044</v>
      </c>
      <c r="M590" s="65" t="s">
        <v>1048</v>
      </c>
    </row>
    <row r="591" spans="12:13">
      <c r="L591" s="23" t="s">
        <v>1082</v>
      </c>
      <c r="M591" s="65" t="s">
        <v>1087</v>
      </c>
    </row>
    <row r="592" spans="12:13">
      <c r="L592" s="23" t="s">
        <v>1118</v>
      </c>
      <c r="M592" s="65">
        <v>10</v>
      </c>
    </row>
    <row r="593" spans="12:13">
      <c r="L593" s="23" t="s">
        <v>1151</v>
      </c>
      <c r="M593" s="65">
        <v>11</v>
      </c>
    </row>
    <row r="594" spans="12:13">
      <c r="L594" s="23" t="s">
        <v>1185</v>
      </c>
      <c r="M594" s="65">
        <v>12</v>
      </c>
    </row>
    <row r="595" spans="12:13">
      <c r="L595" s="23" t="s">
        <v>1217</v>
      </c>
      <c r="M595" s="65">
        <v>13</v>
      </c>
    </row>
    <row r="596" spans="12:13">
      <c r="L596" s="23" t="s">
        <v>1247</v>
      </c>
      <c r="M596" s="65">
        <v>14</v>
      </c>
    </row>
    <row r="597" spans="12:13">
      <c r="L597" s="23" t="s">
        <v>1276</v>
      </c>
      <c r="M597" s="65">
        <v>15</v>
      </c>
    </row>
    <row r="598" spans="12:13">
      <c r="L598" s="23" t="s">
        <v>1304</v>
      </c>
      <c r="M598" s="65">
        <v>16</v>
      </c>
    </row>
    <row r="599" spans="12:13">
      <c r="L599" s="23" t="s">
        <v>1330</v>
      </c>
      <c r="M599" s="65">
        <v>17</v>
      </c>
    </row>
    <row r="600" spans="12:13">
      <c r="L600" s="23" t="s">
        <v>1356</v>
      </c>
      <c r="M600" s="65">
        <v>18</v>
      </c>
    </row>
    <row r="601" spans="12:13">
      <c r="L601" s="23" t="s">
        <v>1382</v>
      </c>
      <c r="M601" s="65">
        <v>19</v>
      </c>
    </row>
    <row r="602" spans="12:13">
      <c r="L602" s="23" t="s">
        <v>1407</v>
      </c>
      <c r="M602" s="65">
        <v>20</v>
      </c>
    </row>
    <row r="603" spans="12:13">
      <c r="L603" s="23" t="s">
        <v>1432</v>
      </c>
      <c r="M603" s="65">
        <v>21</v>
      </c>
    </row>
    <row r="604" spans="12:13">
      <c r="L604" s="23" t="s">
        <v>1455</v>
      </c>
      <c r="M604" s="65">
        <v>22</v>
      </c>
    </row>
    <row r="605" spans="12:13">
      <c r="L605" s="23" t="s">
        <v>1478</v>
      </c>
      <c r="M605" s="65">
        <v>23</v>
      </c>
    </row>
    <row r="606" spans="12:13">
      <c r="L606" s="23" t="s">
        <v>1501</v>
      </c>
      <c r="M606" s="65">
        <v>24</v>
      </c>
    </row>
    <row r="607" spans="12:13">
      <c r="L607" s="23" t="s">
        <v>1524</v>
      </c>
      <c r="M607" s="65">
        <v>25</v>
      </c>
    </row>
    <row r="608" spans="12:13">
      <c r="L608" s="23" t="s">
        <v>1545</v>
      </c>
      <c r="M608" s="65">
        <v>26</v>
      </c>
    </row>
    <row r="609" spans="12:13">
      <c r="L609" s="23" t="s">
        <v>1565</v>
      </c>
      <c r="M609" s="65">
        <v>27</v>
      </c>
    </row>
    <row r="610" spans="12:13">
      <c r="L610" s="23" t="s">
        <v>1583</v>
      </c>
      <c r="M610" s="65">
        <v>28</v>
      </c>
    </row>
    <row r="611" spans="12:13">
      <c r="L611" s="23" t="s">
        <v>1601</v>
      </c>
      <c r="M611" s="65">
        <v>29</v>
      </c>
    </row>
    <row r="612" spans="12:13">
      <c r="L612" s="23" t="s">
        <v>1619</v>
      </c>
      <c r="M612" s="65">
        <v>30</v>
      </c>
    </row>
    <row r="613" spans="12:13">
      <c r="L613" s="23" t="s">
        <v>1635</v>
      </c>
      <c r="M613" s="65">
        <v>31</v>
      </c>
    </row>
    <row r="614" spans="12:13">
      <c r="L614" s="23" t="s">
        <v>1651</v>
      </c>
      <c r="M614" s="65">
        <v>32</v>
      </c>
    </row>
    <row r="615" spans="12:13">
      <c r="L615" s="23" t="s">
        <v>1666</v>
      </c>
      <c r="M615" s="65">
        <v>33</v>
      </c>
    </row>
    <row r="616" spans="12:13">
      <c r="L616" s="23" t="s">
        <v>1681</v>
      </c>
      <c r="M616" s="65">
        <v>34</v>
      </c>
    </row>
    <row r="617" spans="12:13">
      <c r="L617" s="23" t="s">
        <v>1696</v>
      </c>
      <c r="M617" s="65">
        <v>35</v>
      </c>
    </row>
    <row r="618" spans="12:13">
      <c r="L618" s="23" t="s">
        <v>1710</v>
      </c>
      <c r="M618" s="65">
        <v>36</v>
      </c>
    </row>
    <row r="619" spans="12:13">
      <c r="L619" s="23" t="s">
        <v>1724</v>
      </c>
      <c r="M619" s="65">
        <v>37</v>
      </c>
    </row>
    <row r="620" spans="12:13">
      <c r="L620" s="23" t="s">
        <v>1737</v>
      </c>
      <c r="M620" s="65">
        <v>38</v>
      </c>
    </row>
    <row r="621" spans="12:13">
      <c r="L621" s="23" t="s">
        <v>1751</v>
      </c>
      <c r="M621" s="65">
        <v>39</v>
      </c>
    </row>
    <row r="622" spans="12:13">
      <c r="L622" s="23" t="s">
        <v>720</v>
      </c>
      <c r="M622" s="65" t="s">
        <v>2293</v>
      </c>
    </row>
    <row r="623" spans="12:13">
      <c r="L623" s="23" t="s">
        <v>765</v>
      </c>
      <c r="M623" s="65" t="s">
        <v>2294</v>
      </c>
    </row>
    <row r="624" spans="12:13">
      <c r="L624" s="23" t="s">
        <v>810</v>
      </c>
      <c r="M624" s="65" t="s">
        <v>2295</v>
      </c>
    </row>
    <row r="625" spans="12:13">
      <c r="L625" s="23" t="s">
        <v>856</v>
      </c>
      <c r="M625" s="65" t="s">
        <v>2296</v>
      </c>
    </row>
    <row r="626" spans="12:13">
      <c r="L626" s="23" t="s">
        <v>901</v>
      </c>
      <c r="M626" s="65" t="s">
        <v>2221</v>
      </c>
    </row>
    <row r="627" spans="12:13">
      <c r="L627" s="23" t="s">
        <v>942</v>
      </c>
      <c r="M627" s="65" t="s">
        <v>2297</v>
      </c>
    </row>
    <row r="628" spans="12:13">
      <c r="L628" s="23" t="s">
        <v>981</v>
      </c>
      <c r="M628" s="65" t="s">
        <v>2298</v>
      </c>
    </row>
    <row r="629" spans="12:13">
      <c r="L629" s="23" t="s">
        <v>1020</v>
      </c>
      <c r="M629" s="65" t="s">
        <v>2299</v>
      </c>
    </row>
    <row r="630" spans="12:13">
      <c r="L630" s="23" t="s">
        <v>1058</v>
      </c>
      <c r="M630" s="65" t="s">
        <v>2237</v>
      </c>
    </row>
    <row r="631" spans="12:13">
      <c r="L631" s="23" t="s">
        <v>1095</v>
      </c>
      <c r="M631" s="65" t="s">
        <v>2300</v>
      </c>
    </row>
    <row r="632" spans="12:13">
      <c r="L632" s="23" t="s">
        <v>1128</v>
      </c>
      <c r="M632" s="65" t="s">
        <v>2301</v>
      </c>
    </row>
    <row r="633" spans="12:13">
      <c r="L633" s="23" t="s">
        <v>1162</v>
      </c>
      <c r="M633" s="65" t="s">
        <v>280</v>
      </c>
    </row>
    <row r="634" spans="12:13">
      <c r="L634" s="23" t="s">
        <v>1197</v>
      </c>
      <c r="M634" s="65" t="s">
        <v>2302</v>
      </c>
    </row>
    <row r="635" spans="12:13">
      <c r="L635" s="23" t="s">
        <v>1229</v>
      </c>
      <c r="M635" s="65" t="s">
        <v>2303</v>
      </c>
    </row>
    <row r="636" spans="12:13">
      <c r="L636" s="23" t="s">
        <v>1258</v>
      </c>
      <c r="M636" s="65" t="s">
        <v>158</v>
      </c>
    </row>
    <row r="637" spans="12:13">
      <c r="L637" s="23" t="s">
        <v>1287</v>
      </c>
      <c r="M637" s="65" t="s">
        <v>2304</v>
      </c>
    </row>
    <row r="638" spans="12:13">
      <c r="L638" s="23" t="s">
        <v>1314</v>
      </c>
      <c r="M638" s="65" t="s">
        <v>162</v>
      </c>
    </row>
    <row r="639" spans="12:13">
      <c r="L639" s="23" t="s">
        <v>1340</v>
      </c>
      <c r="M639" s="65" t="s">
        <v>166</v>
      </c>
    </row>
    <row r="640" spans="12:13">
      <c r="L640" s="23" t="s">
        <v>1366</v>
      </c>
      <c r="M640" s="65" t="s">
        <v>2305</v>
      </c>
    </row>
    <row r="641" spans="12:13">
      <c r="L641" s="23" t="s">
        <v>1392</v>
      </c>
      <c r="M641" s="65" t="s">
        <v>2306</v>
      </c>
    </row>
    <row r="642" spans="12:13">
      <c r="L642" s="23" t="s">
        <v>1417</v>
      </c>
      <c r="M642" s="65" t="s">
        <v>282</v>
      </c>
    </row>
    <row r="643" spans="12:13">
      <c r="L643" s="23" t="s">
        <v>1442</v>
      </c>
      <c r="M643" s="65" t="s">
        <v>2307</v>
      </c>
    </row>
    <row r="644" spans="12:13">
      <c r="L644" s="23" t="s">
        <v>1465</v>
      </c>
      <c r="M644" s="65" t="s">
        <v>2308</v>
      </c>
    </row>
    <row r="645" spans="12:13">
      <c r="L645" s="23" t="s">
        <v>1488</v>
      </c>
      <c r="M645" s="65" t="s">
        <v>2265</v>
      </c>
    </row>
    <row r="646" spans="12:13">
      <c r="L646" s="23" t="s">
        <v>1511</v>
      </c>
      <c r="M646" s="65" t="s">
        <v>2309</v>
      </c>
    </row>
    <row r="647" spans="12:13">
      <c r="L647" s="23" t="s">
        <v>1533</v>
      </c>
      <c r="M647" s="65" t="s">
        <v>2310</v>
      </c>
    </row>
    <row r="648" spans="12:13">
      <c r="L648" s="23" t="s">
        <v>721</v>
      </c>
      <c r="M648" s="65" t="s">
        <v>752</v>
      </c>
    </row>
    <row r="649" spans="12:13">
      <c r="L649" s="23" t="s">
        <v>766</v>
      </c>
      <c r="M649" s="65" t="s">
        <v>798</v>
      </c>
    </row>
    <row r="650" spans="12:13">
      <c r="L650" s="23" t="s">
        <v>811</v>
      </c>
      <c r="M650" s="65" t="s">
        <v>843</v>
      </c>
    </row>
    <row r="651" spans="12:13">
      <c r="L651" s="23" t="s">
        <v>857</v>
      </c>
      <c r="M651" s="65" t="s">
        <v>888</v>
      </c>
    </row>
    <row r="652" spans="12:13">
      <c r="L652" s="23" t="s">
        <v>902</v>
      </c>
      <c r="M652" s="65" t="s">
        <v>930</v>
      </c>
    </row>
    <row r="653" spans="12:13">
      <c r="L653" s="23" t="s">
        <v>943</v>
      </c>
      <c r="M653" s="65" t="s">
        <v>970</v>
      </c>
    </row>
    <row r="654" spans="12:13">
      <c r="L654" s="23" t="s">
        <v>719</v>
      </c>
      <c r="M654" s="65" t="s">
        <v>752</v>
      </c>
    </row>
    <row r="655" spans="12:13">
      <c r="L655" s="23" t="s">
        <v>764</v>
      </c>
      <c r="M655" s="65" t="s">
        <v>798</v>
      </c>
    </row>
    <row r="656" spans="12:13">
      <c r="L656" s="23" t="s">
        <v>809</v>
      </c>
      <c r="M656" s="65" t="s">
        <v>843</v>
      </c>
    </row>
    <row r="657" spans="12:13">
      <c r="L657" s="23" t="s">
        <v>855</v>
      </c>
      <c r="M657" s="65" t="s">
        <v>888</v>
      </c>
    </row>
    <row r="658" spans="12:13">
      <c r="L658" s="23" t="s">
        <v>900</v>
      </c>
      <c r="M658" s="65" t="s">
        <v>930</v>
      </c>
    </row>
    <row r="659" spans="12:13">
      <c r="L659" s="23" t="s">
        <v>941</v>
      </c>
      <c r="M659" s="65" t="s">
        <v>970</v>
      </c>
    </row>
    <row r="660" spans="12:13">
      <c r="L660" s="23" t="s">
        <v>980</v>
      </c>
      <c r="M660" s="65" t="s">
        <v>1009</v>
      </c>
    </row>
    <row r="661" spans="12:13">
      <c r="L661" s="23" t="s">
        <v>1019</v>
      </c>
      <c r="M661" s="65" t="s">
        <v>1048</v>
      </c>
    </row>
    <row r="662" spans="12:13">
      <c r="L662" s="23" t="s">
        <v>1057</v>
      </c>
      <c r="M662" s="65" t="s">
        <v>1087</v>
      </c>
    </row>
    <row r="663" spans="12:13">
      <c r="L663" s="23" t="s">
        <v>1094</v>
      </c>
      <c r="M663" s="65">
        <v>10</v>
      </c>
    </row>
    <row r="664" spans="12:13">
      <c r="L664" s="23" t="s">
        <v>1127</v>
      </c>
      <c r="M664" s="65">
        <v>11</v>
      </c>
    </row>
    <row r="665" spans="12:13">
      <c r="L665" s="23" t="s">
        <v>1161</v>
      </c>
      <c r="M665" s="65">
        <v>12</v>
      </c>
    </row>
    <row r="666" spans="12:13">
      <c r="L666" s="23" t="s">
        <v>1196</v>
      </c>
      <c r="M666" s="65">
        <v>13</v>
      </c>
    </row>
    <row r="667" spans="12:13">
      <c r="L667" s="23" t="s">
        <v>1228</v>
      </c>
      <c r="M667" s="65">
        <v>14</v>
      </c>
    </row>
    <row r="668" spans="12:13">
      <c r="L668" s="23" t="s">
        <v>1257</v>
      </c>
      <c r="M668" s="65">
        <v>15</v>
      </c>
    </row>
    <row r="669" spans="12:13">
      <c r="L669" s="23" t="s">
        <v>1286</v>
      </c>
      <c r="M669" s="65">
        <v>16</v>
      </c>
    </row>
    <row r="670" spans="12:13">
      <c r="L670" s="23" t="s">
        <v>1313</v>
      </c>
      <c r="M670" s="65">
        <v>17</v>
      </c>
    </row>
    <row r="671" spans="12:13">
      <c r="L671" s="23" t="s">
        <v>1339</v>
      </c>
      <c r="M671" s="65">
        <v>18</v>
      </c>
    </row>
    <row r="672" spans="12:13">
      <c r="L672" s="23" t="s">
        <v>1365</v>
      </c>
      <c r="M672" s="65">
        <v>19</v>
      </c>
    </row>
    <row r="673" spans="12:13">
      <c r="L673" s="23" t="s">
        <v>1391</v>
      </c>
      <c r="M673" s="65">
        <v>20</v>
      </c>
    </row>
    <row r="674" spans="12:13">
      <c r="L674" s="23" t="s">
        <v>1416</v>
      </c>
      <c r="M674" s="65">
        <v>21</v>
      </c>
    </row>
    <row r="675" spans="12:13">
      <c r="L675" s="23" t="s">
        <v>1441</v>
      </c>
      <c r="M675" s="65">
        <v>22</v>
      </c>
    </row>
    <row r="676" spans="12:13">
      <c r="L676" s="23" t="s">
        <v>1464</v>
      </c>
      <c r="M676" s="65">
        <v>23</v>
      </c>
    </row>
    <row r="677" spans="12:13">
      <c r="L677" s="23" t="s">
        <v>1487</v>
      </c>
      <c r="M677" s="65">
        <v>24</v>
      </c>
    </row>
    <row r="678" spans="12:13">
      <c r="L678" s="23" t="s">
        <v>1510</v>
      </c>
      <c r="M678" s="65">
        <v>25</v>
      </c>
    </row>
    <row r="679" spans="12:13">
      <c r="L679" s="23" t="s">
        <v>1532</v>
      </c>
      <c r="M679" s="65">
        <v>26</v>
      </c>
    </row>
    <row r="680" spans="12:13">
      <c r="L680" s="23" t="s">
        <v>1553</v>
      </c>
      <c r="M680" s="65">
        <v>27</v>
      </c>
    </row>
    <row r="681" spans="12:13">
      <c r="L681" s="23" t="s">
        <v>1572</v>
      </c>
      <c r="M681" s="65">
        <v>28</v>
      </c>
    </row>
    <row r="682" spans="12:13">
      <c r="L682" s="23" t="s">
        <v>1590</v>
      </c>
      <c r="M682" s="65">
        <v>29</v>
      </c>
    </row>
    <row r="683" spans="12:13">
      <c r="L683" s="23" t="s">
        <v>1608</v>
      </c>
      <c r="M683" s="65">
        <v>30</v>
      </c>
    </row>
    <row r="684" spans="12:13">
      <c r="L684" s="23" t="s">
        <v>1625</v>
      </c>
      <c r="M684" s="65">
        <v>31</v>
      </c>
    </row>
    <row r="685" spans="12:13">
      <c r="L685" s="23" t="s">
        <v>1641</v>
      </c>
      <c r="M685" s="65">
        <v>32</v>
      </c>
    </row>
    <row r="686" spans="12:13">
      <c r="L686" s="23" t="s">
        <v>1657</v>
      </c>
      <c r="M686" s="65">
        <v>33</v>
      </c>
    </row>
    <row r="687" spans="12:13">
      <c r="L687" s="23" t="s">
        <v>1672</v>
      </c>
      <c r="M687" s="65">
        <v>34</v>
      </c>
    </row>
    <row r="688" spans="12:13">
      <c r="L688" s="23" t="s">
        <v>1687</v>
      </c>
      <c r="M688" s="65">
        <v>35</v>
      </c>
    </row>
    <row r="689" spans="12:13">
      <c r="L689" s="23" t="s">
        <v>722</v>
      </c>
      <c r="M689" s="65" t="s">
        <v>2130</v>
      </c>
    </row>
    <row r="690" spans="12:13">
      <c r="L690" s="23" t="s">
        <v>767</v>
      </c>
      <c r="M690" s="65" t="s">
        <v>94</v>
      </c>
    </row>
    <row r="691" spans="12:13">
      <c r="L691" s="23" t="s">
        <v>812</v>
      </c>
      <c r="M691" s="65" t="s">
        <v>2207</v>
      </c>
    </row>
    <row r="692" spans="12:13">
      <c r="L692" s="23" t="s">
        <v>858</v>
      </c>
      <c r="M692" s="65" t="s">
        <v>2311</v>
      </c>
    </row>
    <row r="693" spans="12:13">
      <c r="L693" s="23" t="s">
        <v>903</v>
      </c>
      <c r="M693" s="65" t="s">
        <v>1952</v>
      </c>
    </row>
    <row r="694" spans="12:13">
      <c r="L694" s="23" t="s">
        <v>944</v>
      </c>
      <c r="M694" s="65" t="s">
        <v>2312</v>
      </c>
    </row>
    <row r="695" spans="12:13">
      <c r="L695" s="23" t="s">
        <v>982</v>
      </c>
      <c r="M695" s="65" t="s">
        <v>188</v>
      </c>
    </row>
    <row r="696" spans="12:13">
      <c r="L696" s="23" t="s">
        <v>1021</v>
      </c>
      <c r="M696" s="65" t="s">
        <v>92</v>
      </c>
    </row>
    <row r="697" spans="12:13">
      <c r="L697" s="23" t="s">
        <v>1059</v>
      </c>
      <c r="M697" s="65" t="s">
        <v>2313</v>
      </c>
    </row>
    <row r="698" spans="12:13">
      <c r="L698" s="23" t="s">
        <v>1096</v>
      </c>
      <c r="M698" s="65" t="s">
        <v>104</v>
      </c>
    </row>
    <row r="699" spans="12:13">
      <c r="L699" s="23" t="s">
        <v>1129</v>
      </c>
      <c r="M699" s="65" t="s">
        <v>102</v>
      </c>
    </row>
    <row r="700" spans="12:13">
      <c r="L700" s="23" t="s">
        <v>1163</v>
      </c>
      <c r="M700" s="65" t="s">
        <v>2314</v>
      </c>
    </row>
    <row r="701" spans="12:13">
      <c r="L701" s="23" t="s">
        <v>1198</v>
      </c>
      <c r="M701" s="65" t="s">
        <v>2140</v>
      </c>
    </row>
    <row r="702" spans="12:13">
      <c r="L702" s="23" t="s">
        <v>1230</v>
      </c>
      <c r="M702" s="65" t="s">
        <v>2315</v>
      </c>
    </row>
    <row r="703" spans="12:13">
      <c r="L703" s="23" t="s">
        <v>1259</v>
      </c>
      <c r="M703" s="65" t="s">
        <v>2316</v>
      </c>
    </row>
    <row r="704" spans="12:13">
      <c r="L704" s="23" t="s">
        <v>1288</v>
      </c>
      <c r="M704" s="65" t="s">
        <v>106</v>
      </c>
    </row>
    <row r="705" spans="12:13">
      <c r="L705" s="23" t="s">
        <v>1315</v>
      </c>
      <c r="M705" s="65" t="s">
        <v>2143</v>
      </c>
    </row>
    <row r="706" spans="12:13">
      <c r="L706" s="23" t="s">
        <v>1341</v>
      </c>
      <c r="M706" s="65" t="s">
        <v>2317</v>
      </c>
    </row>
    <row r="707" spans="12:13">
      <c r="L707" s="23" t="s">
        <v>1367</v>
      </c>
      <c r="M707" s="65" t="s">
        <v>110</v>
      </c>
    </row>
    <row r="708" spans="12:13">
      <c r="L708" s="23" t="s">
        <v>1393</v>
      </c>
      <c r="M708" s="65" t="s">
        <v>2214</v>
      </c>
    </row>
    <row r="709" spans="12:13">
      <c r="L709" s="23" t="s">
        <v>1418</v>
      </c>
      <c r="M709" s="65" t="s">
        <v>1963</v>
      </c>
    </row>
    <row r="710" spans="12:13">
      <c r="L710" s="23" t="s">
        <v>1443</v>
      </c>
      <c r="M710" s="65" t="s">
        <v>112</v>
      </c>
    </row>
    <row r="711" spans="12:13">
      <c r="L711" s="23" t="s">
        <v>1466</v>
      </c>
      <c r="M711" s="65" t="s">
        <v>2294</v>
      </c>
    </row>
    <row r="712" spans="12:13">
      <c r="L712" s="23" t="s">
        <v>1489</v>
      </c>
      <c r="M712" s="65" t="s">
        <v>114</v>
      </c>
    </row>
    <row r="713" spans="12:13">
      <c r="L713" s="23" t="s">
        <v>1512</v>
      </c>
      <c r="M713" s="65" t="s">
        <v>2218</v>
      </c>
    </row>
    <row r="714" spans="12:13">
      <c r="L714" s="23" t="s">
        <v>1534</v>
      </c>
      <c r="M714" s="65" t="s">
        <v>2318</v>
      </c>
    </row>
    <row r="715" spans="12:13">
      <c r="L715" s="23" t="s">
        <v>1554</v>
      </c>
      <c r="M715" s="65" t="s">
        <v>2319</v>
      </c>
    </row>
    <row r="716" spans="12:13">
      <c r="L716" s="23" t="s">
        <v>1573</v>
      </c>
      <c r="M716" s="65" t="s">
        <v>2219</v>
      </c>
    </row>
    <row r="717" spans="12:13">
      <c r="L717" s="23" t="s">
        <v>1591</v>
      </c>
      <c r="M717" s="65" t="s">
        <v>118</v>
      </c>
    </row>
    <row r="718" spans="12:13">
      <c r="L718" s="23" t="s">
        <v>1609</v>
      </c>
      <c r="M718" s="65" t="s">
        <v>2320</v>
      </c>
    </row>
    <row r="719" spans="12:13">
      <c r="L719" s="23" t="s">
        <v>1626</v>
      </c>
      <c r="M719" s="65" t="s">
        <v>2321</v>
      </c>
    </row>
    <row r="720" spans="12:13">
      <c r="L720" s="23" t="s">
        <v>1642</v>
      </c>
      <c r="M720" s="65" t="s">
        <v>2322</v>
      </c>
    </row>
    <row r="721" spans="12:13">
      <c r="L721" s="23" t="s">
        <v>1658</v>
      </c>
      <c r="M721" s="65" t="s">
        <v>132</v>
      </c>
    </row>
    <row r="722" spans="12:13">
      <c r="L722" s="23" t="s">
        <v>1673</v>
      </c>
      <c r="M722" s="65" t="s">
        <v>2323</v>
      </c>
    </row>
    <row r="723" spans="12:13">
      <c r="L723" s="23" t="s">
        <v>1688</v>
      </c>
      <c r="M723" s="65" t="s">
        <v>130</v>
      </c>
    </row>
    <row r="724" spans="12:13">
      <c r="L724" s="23" t="s">
        <v>1702</v>
      </c>
      <c r="M724" s="65" t="s">
        <v>2144</v>
      </c>
    </row>
    <row r="725" spans="12:13">
      <c r="L725" s="23" t="s">
        <v>1716</v>
      </c>
      <c r="M725" s="65" t="s">
        <v>1980</v>
      </c>
    </row>
    <row r="726" spans="12:13">
      <c r="L726" s="23" t="s">
        <v>1729</v>
      </c>
      <c r="M726" s="65" t="s">
        <v>136</v>
      </c>
    </row>
    <row r="727" spans="12:13">
      <c r="L727" s="23" t="s">
        <v>1743</v>
      </c>
      <c r="M727" s="65" t="s">
        <v>2324</v>
      </c>
    </row>
    <row r="728" spans="12:13">
      <c r="L728" s="23" t="s">
        <v>1756</v>
      </c>
      <c r="M728" s="65" t="s">
        <v>152</v>
      </c>
    </row>
    <row r="729" spans="12:13">
      <c r="L729" s="23" t="s">
        <v>1769</v>
      </c>
      <c r="M729" s="65" t="s">
        <v>196</v>
      </c>
    </row>
    <row r="730" spans="12:13">
      <c r="L730" s="23" t="s">
        <v>1781</v>
      </c>
      <c r="M730" s="65" t="s">
        <v>2325</v>
      </c>
    </row>
    <row r="731" spans="12:13">
      <c r="L731" s="23" t="s">
        <v>1792</v>
      </c>
      <c r="M731" s="65" t="s">
        <v>2241</v>
      </c>
    </row>
    <row r="732" spans="12:13">
      <c r="L732" s="23" t="s">
        <v>1803</v>
      </c>
      <c r="M732" s="65" t="s">
        <v>280</v>
      </c>
    </row>
    <row r="733" spans="12:13">
      <c r="L733" s="23" t="s">
        <v>1813</v>
      </c>
      <c r="M733" s="65" t="s">
        <v>2326</v>
      </c>
    </row>
    <row r="734" spans="12:13">
      <c r="L734" s="23" t="s">
        <v>1824</v>
      </c>
      <c r="M734" s="65" t="s">
        <v>158</v>
      </c>
    </row>
    <row r="735" spans="12:13">
      <c r="L735" s="23" t="s">
        <v>1835</v>
      </c>
      <c r="M735" s="65" t="s">
        <v>156</v>
      </c>
    </row>
    <row r="736" spans="12:13">
      <c r="L736" s="23" t="s">
        <v>1846</v>
      </c>
      <c r="M736" s="65" t="s">
        <v>281</v>
      </c>
    </row>
    <row r="737" spans="12:13">
      <c r="L737" s="23" t="s">
        <v>1856</v>
      </c>
      <c r="M737" s="65" t="s">
        <v>174</v>
      </c>
    </row>
    <row r="738" spans="12:13">
      <c r="L738" s="23" t="s">
        <v>1866</v>
      </c>
      <c r="M738" s="65" t="s">
        <v>2327</v>
      </c>
    </row>
    <row r="739" spans="12:13">
      <c r="L739" s="23" t="s">
        <v>1875</v>
      </c>
      <c r="M739" s="65" t="s">
        <v>2328</v>
      </c>
    </row>
    <row r="740" spans="12:13">
      <c r="L740" s="23" t="s">
        <v>1883</v>
      </c>
      <c r="M740" s="65" t="s">
        <v>2329</v>
      </c>
    </row>
    <row r="741" spans="12:13">
      <c r="L741" s="23" t="s">
        <v>1890</v>
      </c>
      <c r="M741" s="65" t="s">
        <v>1997</v>
      </c>
    </row>
    <row r="742" spans="12:13">
      <c r="L742" s="23" t="s">
        <v>1897</v>
      </c>
      <c r="M742" s="65" t="s">
        <v>162</v>
      </c>
    </row>
    <row r="743" spans="12:13">
      <c r="L743" s="23" t="s">
        <v>1904</v>
      </c>
      <c r="M743" s="65" t="s">
        <v>2330</v>
      </c>
    </row>
    <row r="744" spans="12:13">
      <c r="L744" s="23" t="s">
        <v>1911</v>
      </c>
      <c r="M744" s="65" t="s">
        <v>176</v>
      </c>
    </row>
    <row r="745" spans="12:13">
      <c r="L745" s="23" t="s">
        <v>1918</v>
      </c>
      <c r="M745" s="65" t="s">
        <v>2108</v>
      </c>
    </row>
    <row r="746" spans="12:13">
      <c r="L746" s="23" t="s">
        <v>1924</v>
      </c>
      <c r="M746" s="65" t="s">
        <v>2248</v>
      </c>
    </row>
    <row r="747" spans="12:13">
      <c r="L747" s="23" t="s">
        <v>1930</v>
      </c>
      <c r="M747" s="65" t="s">
        <v>2008</v>
      </c>
    </row>
    <row r="748" spans="12:13">
      <c r="L748" s="23" t="s">
        <v>1937</v>
      </c>
      <c r="M748" s="65" t="s">
        <v>2331</v>
      </c>
    </row>
    <row r="749" spans="12:13">
      <c r="L749" s="23" t="s">
        <v>1943</v>
      </c>
      <c r="M749" s="65" t="s">
        <v>2332</v>
      </c>
    </row>
    <row r="750" spans="12:13">
      <c r="L750" s="23" t="s">
        <v>1949</v>
      </c>
      <c r="M750" s="65" t="s">
        <v>2020</v>
      </c>
    </row>
    <row r="751" spans="12:13">
      <c r="L751" s="23" t="s">
        <v>1955</v>
      </c>
      <c r="M751" s="65" t="s">
        <v>2333</v>
      </c>
    </row>
    <row r="752" spans="12:13">
      <c r="L752" s="23" t="s">
        <v>1960</v>
      </c>
      <c r="M752" s="65" t="s">
        <v>2026</v>
      </c>
    </row>
    <row r="753" spans="12:13">
      <c r="L753" s="23" t="s">
        <v>1966</v>
      </c>
      <c r="M753" s="65" t="s">
        <v>2334</v>
      </c>
    </row>
    <row r="754" spans="12:13">
      <c r="L754" s="23" t="s">
        <v>1972</v>
      </c>
      <c r="M754" s="65" t="s">
        <v>2335</v>
      </c>
    </row>
    <row r="755" spans="12:13">
      <c r="L755" s="23" t="s">
        <v>1977</v>
      </c>
      <c r="M755" s="65" t="s">
        <v>2032</v>
      </c>
    </row>
    <row r="756" spans="12:13">
      <c r="L756" s="23" t="s">
        <v>1983</v>
      </c>
      <c r="M756" s="65" t="s">
        <v>2336</v>
      </c>
    </row>
    <row r="757" spans="12:13">
      <c r="L757" s="23" t="s">
        <v>1988</v>
      </c>
      <c r="M757" s="65" t="s">
        <v>182</v>
      </c>
    </row>
    <row r="758" spans="12:13">
      <c r="L758" s="23" t="s">
        <v>1994</v>
      </c>
      <c r="M758" s="65" t="s">
        <v>2337</v>
      </c>
    </row>
    <row r="759" spans="12:13">
      <c r="L759" s="23" t="s">
        <v>2000</v>
      </c>
      <c r="M759" s="65" t="s">
        <v>2338</v>
      </c>
    </row>
    <row r="760" spans="12:13">
      <c r="L760" s="23" t="s">
        <v>2005</v>
      </c>
      <c r="M760" s="65" t="s">
        <v>2339</v>
      </c>
    </row>
    <row r="761" spans="12:13">
      <c r="L761" s="23" t="s">
        <v>2011</v>
      </c>
      <c r="M761" s="65" t="s">
        <v>2251</v>
      </c>
    </row>
    <row r="762" spans="12:13">
      <c r="L762" s="23" t="s">
        <v>2017</v>
      </c>
      <c r="M762" s="65" t="s">
        <v>2306</v>
      </c>
    </row>
    <row r="763" spans="12:13">
      <c r="L763" s="23" t="s">
        <v>2023</v>
      </c>
      <c r="M763" s="65" t="s">
        <v>2252</v>
      </c>
    </row>
    <row r="764" spans="12:13">
      <c r="L764" s="23" t="s">
        <v>2029</v>
      </c>
      <c r="M764" s="65" t="s">
        <v>2340</v>
      </c>
    </row>
    <row r="765" spans="12:13">
      <c r="L765" s="23" t="s">
        <v>2035</v>
      </c>
      <c r="M765" s="65" t="s">
        <v>2341</v>
      </c>
    </row>
    <row r="766" spans="12:13">
      <c r="L766" s="23" t="s">
        <v>2041</v>
      </c>
      <c r="M766" s="65" t="s">
        <v>2342</v>
      </c>
    </row>
    <row r="767" spans="12:13">
      <c r="L767" s="23" t="s">
        <v>2046</v>
      </c>
      <c r="M767" s="65" t="s">
        <v>2043</v>
      </c>
    </row>
    <row r="768" spans="12:13">
      <c r="L768" s="23" t="s">
        <v>2050</v>
      </c>
      <c r="M768" s="65" t="s">
        <v>194</v>
      </c>
    </row>
    <row r="769" spans="12:13">
      <c r="L769" s="23" t="s">
        <v>2050</v>
      </c>
      <c r="M769" s="65" t="s">
        <v>2343</v>
      </c>
    </row>
    <row r="770" spans="12:13">
      <c r="L770" s="23" t="s">
        <v>2058</v>
      </c>
      <c r="M770" s="65" t="s">
        <v>279</v>
      </c>
    </row>
    <row r="771" spans="12:13">
      <c r="L771" s="23" t="s">
        <v>2063</v>
      </c>
      <c r="M771" s="65" t="s">
        <v>208</v>
      </c>
    </row>
    <row r="772" spans="12:13">
      <c r="L772" s="23" t="s">
        <v>2067</v>
      </c>
      <c r="M772" s="65" t="s">
        <v>2151</v>
      </c>
    </row>
    <row r="773" spans="12:13">
      <c r="L773" s="23" t="s">
        <v>2072</v>
      </c>
      <c r="M773" s="65" t="s">
        <v>2069</v>
      </c>
    </row>
    <row r="774" spans="12:13">
      <c r="L774" s="23" t="s">
        <v>2077</v>
      </c>
      <c r="M774" s="65" t="s">
        <v>2344</v>
      </c>
    </row>
    <row r="775" spans="12:13">
      <c r="L775" s="23" t="s">
        <v>2082</v>
      </c>
      <c r="M775" s="65" t="s">
        <v>2345</v>
      </c>
    </row>
    <row r="776" spans="12:13">
      <c r="L776" s="23" t="s">
        <v>2087</v>
      </c>
      <c r="M776" s="65" t="s">
        <v>2257</v>
      </c>
    </row>
    <row r="777" spans="12:13">
      <c r="L777" s="23" t="s">
        <v>2092</v>
      </c>
      <c r="M777" s="65" t="s">
        <v>2346</v>
      </c>
    </row>
    <row r="778" spans="12:13">
      <c r="L778" s="23" t="s">
        <v>2097</v>
      </c>
      <c r="M778" s="65" t="s">
        <v>2347</v>
      </c>
    </row>
    <row r="779" spans="12:13">
      <c r="L779" s="23" t="s">
        <v>2100</v>
      </c>
      <c r="M779" s="65" t="s">
        <v>214</v>
      </c>
    </row>
    <row r="780" spans="12:13">
      <c r="L780" s="23" t="s">
        <v>2104</v>
      </c>
      <c r="M780" s="65" t="s">
        <v>2074</v>
      </c>
    </row>
    <row r="781" spans="12:13">
      <c r="L781" s="23" t="s">
        <v>2107</v>
      </c>
      <c r="M781" s="65" t="s">
        <v>2307</v>
      </c>
    </row>
    <row r="782" spans="12:13">
      <c r="L782" s="23" t="s">
        <v>2111</v>
      </c>
      <c r="M782" s="65" t="s">
        <v>216</v>
      </c>
    </row>
    <row r="783" spans="12:13">
      <c r="L783" s="23" t="s">
        <v>2115</v>
      </c>
      <c r="M783" s="65" t="s">
        <v>2348</v>
      </c>
    </row>
    <row r="784" spans="12:13">
      <c r="L784" s="23" t="s">
        <v>2118</v>
      </c>
      <c r="M784" s="65" t="s">
        <v>2349</v>
      </c>
    </row>
    <row r="785" spans="12:13">
      <c r="L785" s="23" t="s">
        <v>2122</v>
      </c>
      <c r="M785" s="65" t="s">
        <v>2350</v>
      </c>
    </row>
    <row r="786" spans="12:13">
      <c r="L786" s="23" t="s">
        <v>2125</v>
      </c>
      <c r="M786" s="65" t="s">
        <v>271</v>
      </c>
    </row>
    <row r="787" spans="12:13">
      <c r="L787" s="23" t="s">
        <v>2129</v>
      </c>
      <c r="M787" s="65" t="s">
        <v>2351</v>
      </c>
    </row>
    <row r="788" spans="12:13">
      <c r="L788" s="23" t="s">
        <v>2132</v>
      </c>
      <c r="M788" s="65" t="s">
        <v>278</v>
      </c>
    </row>
    <row r="789" spans="12:13">
      <c r="L789" s="23" t="s">
        <v>2135</v>
      </c>
      <c r="M789" s="65" t="s">
        <v>2352</v>
      </c>
    </row>
    <row r="790" spans="12:13">
      <c r="L790" s="23" t="s">
        <v>2137</v>
      </c>
      <c r="M790" s="65" t="s">
        <v>2353</v>
      </c>
    </row>
    <row r="791" spans="12:13">
      <c r="L791" s="23" t="s">
        <v>2139</v>
      </c>
      <c r="M791" s="65" t="s">
        <v>2354</v>
      </c>
    </row>
    <row r="792" spans="12:13">
      <c r="L792" s="23" t="s">
        <v>2142</v>
      </c>
      <c r="M792" s="65" t="s">
        <v>2355</v>
      </c>
    </row>
    <row r="793" spans="12:13">
      <c r="L793" s="23" t="s">
        <v>723</v>
      </c>
      <c r="M793" s="65" t="s">
        <v>752</v>
      </c>
    </row>
    <row r="794" spans="12:13">
      <c r="L794" s="23" t="s">
        <v>768</v>
      </c>
      <c r="M794" s="65" t="s">
        <v>798</v>
      </c>
    </row>
    <row r="795" spans="12:13">
      <c r="L795" s="23" t="s">
        <v>813</v>
      </c>
      <c r="M795" s="65" t="s">
        <v>843</v>
      </c>
    </row>
    <row r="796" spans="12:13">
      <c r="L796" s="23" t="s">
        <v>859</v>
      </c>
      <c r="M796" s="65" t="s">
        <v>888</v>
      </c>
    </row>
    <row r="797" spans="12:13">
      <c r="L797" s="23" t="s">
        <v>904</v>
      </c>
      <c r="M797" s="65" t="s">
        <v>930</v>
      </c>
    </row>
    <row r="798" spans="12:13">
      <c r="L798" s="23" t="s">
        <v>945</v>
      </c>
      <c r="M798" s="65" t="s">
        <v>970</v>
      </c>
    </row>
    <row r="799" spans="12:13">
      <c r="L799" s="23" t="s">
        <v>983</v>
      </c>
      <c r="M799" s="65" t="s">
        <v>1009</v>
      </c>
    </row>
    <row r="800" spans="12:13">
      <c r="L800" s="23" t="s">
        <v>1022</v>
      </c>
      <c r="M800" s="65" t="s">
        <v>1048</v>
      </c>
    </row>
    <row r="801" spans="12:13">
      <c r="L801" s="23" t="s">
        <v>1060</v>
      </c>
      <c r="M801" s="65" t="s">
        <v>1087</v>
      </c>
    </row>
    <row r="802" spans="12:13">
      <c r="L802" s="23" t="s">
        <v>1097</v>
      </c>
      <c r="M802" s="65">
        <v>10</v>
      </c>
    </row>
    <row r="803" spans="12:13">
      <c r="L803" s="23" t="s">
        <v>1130</v>
      </c>
      <c r="M803" s="65">
        <v>11</v>
      </c>
    </row>
    <row r="804" spans="12:13">
      <c r="L804" s="23" t="s">
        <v>1164</v>
      </c>
      <c r="M804" s="65">
        <v>12</v>
      </c>
    </row>
    <row r="805" spans="12:13">
      <c r="L805" s="23" t="s">
        <v>1199</v>
      </c>
      <c r="M805" s="65">
        <v>13</v>
      </c>
    </row>
    <row r="806" spans="12:13">
      <c r="L806" s="23" t="s">
        <v>1231</v>
      </c>
      <c r="M806" s="65">
        <v>14</v>
      </c>
    </row>
    <row r="807" spans="12:13">
      <c r="L807" s="23" t="s">
        <v>1260</v>
      </c>
      <c r="M807" s="65">
        <v>15</v>
      </c>
    </row>
    <row r="808" spans="12:13">
      <c r="L808" s="23" t="s">
        <v>1289</v>
      </c>
      <c r="M808" s="65">
        <v>16</v>
      </c>
    </row>
    <row r="809" spans="12:13">
      <c r="L809" s="23" t="s">
        <v>1316</v>
      </c>
      <c r="M809" s="65">
        <v>17</v>
      </c>
    </row>
    <row r="810" spans="12:13">
      <c r="L810" s="23" t="s">
        <v>1342</v>
      </c>
      <c r="M810" s="65">
        <v>18</v>
      </c>
    </row>
    <row r="811" spans="12:13">
      <c r="L811" s="23" t="s">
        <v>1368</v>
      </c>
      <c r="M811" s="65">
        <v>19</v>
      </c>
    </row>
    <row r="812" spans="12:13">
      <c r="L812" s="23" t="s">
        <v>1394</v>
      </c>
      <c r="M812" s="65">
        <v>20</v>
      </c>
    </row>
    <row r="813" spans="12:13">
      <c r="L813" s="23" t="s">
        <v>1419</v>
      </c>
      <c r="M813" s="65">
        <v>21</v>
      </c>
    </row>
    <row r="814" spans="12:13">
      <c r="L814" s="23" t="s">
        <v>1444</v>
      </c>
      <c r="M814" s="65">
        <v>22</v>
      </c>
    </row>
    <row r="815" spans="12:13">
      <c r="L815" s="23" t="s">
        <v>1467</v>
      </c>
      <c r="M815" s="65">
        <v>23</v>
      </c>
    </row>
    <row r="816" spans="12:13">
      <c r="L816" s="23" t="s">
        <v>1490</v>
      </c>
      <c r="M816" s="65">
        <v>24</v>
      </c>
    </row>
    <row r="817" spans="12:13">
      <c r="L817" s="23" t="s">
        <v>1513</v>
      </c>
      <c r="M817" s="65">
        <v>25</v>
      </c>
    </row>
    <row r="818" spans="12:13">
      <c r="L818" s="23" t="s">
        <v>1535</v>
      </c>
      <c r="M818" s="65">
        <v>26</v>
      </c>
    </row>
    <row r="819" spans="12:13">
      <c r="L819" s="23" t="s">
        <v>1555</v>
      </c>
      <c r="M819" s="65">
        <v>27</v>
      </c>
    </row>
    <row r="820" spans="12:13">
      <c r="L820" s="23" t="s">
        <v>1574</v>
      </c>
      <c r="M820" s="65">
        <v>28</v>
      </c>
    </row>
    <row r="821" spans="12:13">
      <c r="L821" s="23" t="s">
        <v>1592</v>
      </c>
      <c r="M821" s="65">
        <v>29</v>
      </c>
    </row>
    <row r="822" spans="12:13">
      <c r="L822" s="23" t="s">
        <v>1610</v>
      </c>
      <c r="M822" s="65">
        <v>30</v>
      </c>
    </row>
    <row r="823" spans="12:13">
      <c r="L823" s="23" t="s">
        <v>1627</v>
      </c>
      <c r="M823" s="65">
        <v>31</v>
      </c>
    </row>
    <row r="824" spans="12:13">
      <c r="L824" s="23" t="s">
        <v>1643</v>
      </c>
      <c r="M824" s="65">
        <v>32</v>
      </c>
    </row>
    <row r="825" spans="12:13">
      <c r="L825" s="23" t="s">
        <v>1659</v>
      </c>
      <c r="M825" s="65">
        <v>33</v>
      </c>
    </row>
    <row r="826" spans="12:13">
      <c r="L826" s="23" t="s">
        <v>1674</v>
      </c>
      <c r="M826" s="65">
        <v>34</v>
      </c>
    </row>
    <row r="827" spans="12:13">
      <c r="L827" s="23" t="s">
        <v>1689</v>
      </c>
      <c r="M827" s="65">
        <v>35</v>
      </c>
    </row>
    <row r="828" spans="12:13">
      <c r="L828" s="23" t="s">
        <v>1703</v>
      </c>
      <c r="M828" s="65">
        <v>36</v>
      </c>
    </row>
    <row r="829" spans="12:13">
      <c r="L829" s="23" t="s">
        <v>1717</v>
      </c>
      <c r="M829" s="65">
        <v>37</v>
      </c>
    </row>
    <row r="830" spans="12:13">
      <c r="L830" s="23" t="s">
        <v>1730</v>
      </c>
      <c r="M830" s="65">
        <v>38</v>
      </c>
    </row>
    <row r="831" spans="12:13">
      <c r="L831" s="23" t="s">
        <v>1744</v>
      </c>
      <c r="M831" s="65">
        <v>39</v>
      </c>
    </row>
    <row r="832" spans="12:13">
      <c r="L832" s="23" t="s">
        <v>1757</v>
      </c>
      <c r="M832" s="65">
        <v>40</v>
      </c>
    </row>
    <row r="833" spans="12:13">
      <c r="L833" s="23" t="s">
        <v>1770</v>
      </c>
      <c r="M833" s="65">
        <v>41</v>
      </c>
    </row>
    <row r="834" spans="12:13">
      <c r="L834" s="23" t="s">
        <v>1782</v>
      </c>
      <c r="M834" s="65">
        <v>42</v>
      </c>
    </row>
    <row r="835" spans="12:13">
      <c r="L835" s="23" t="s">
        <v>1793</v>
      </c>
      <c r="M835" s="65">
        <v>43</v>
      </c>
    </row>
    <row r="836" spans="12:13">
      <c r="L836" s="23" t="s">
        <v>1804</v>
      </c>
      <c r="M836" s="65">
        <v>44</v>
      </c>
    </row>
    <row r="837" spans="12:13">
      <c r="L837" s="23" t="s">
        <v>1814</v>
      </c>
      <c r="M837" s="65">
        <v>45</v>
      </c>
    </row>
    <row r="838" spans="12:13">
      <c r="L838" s="23" t="s">
        <v>1825</v>
      </c>
      <c r="M838" s="65">
        <v>46</v>
      </c>
    </row>
    <row r="839" spans="12:13">
      <c r="L839" s="23" t="s">
        <v>1836</v>
      </c>
      <c r="M839" s="65">
        <v>47</v>
      </c>
    </row>
    <row r="840" spans="12:13">
      <c r="L840" s="23" t="s">
        <v>742</v>
      </c>
      <c r="M840" s="65" t="s">
        <v>752</v>
      </c>
    </row>
    <row r="841" spans="12:13">
      <c r="L841" s="23" t="s">
        <v>787</v>
      </c>
      <c r="M841" s="65" t="s">
        <v>798</v>
      </c>
    </row>
    <row r="842" spans="12:13">
      <c r="L842" s="23" t="s">
        <v>832</v>
      </c>
      <c r="M842" s="65" t="s">
        <v>843</v>
      </c>
    </row>
    <row r="843" spans="12:13">
      <c r="L843" s="23" t="s">
        <v>878</v>
      </c>
      <c r="M843" s="65" t="s">
        <v>888</v>
      </c>
    </row>
    <row r="844" spans="12:13">
      <c r="L844" s="23" t="s">
        <v>921</v>
      </c>
      <c r="M844" s="65" t="s">
        <v>930</v>
      </c>
    </row>
    <row r="845" spans="12:13">
      <c r="L845" s="23" t="s">
        <v>961</v>
      </c>
      <c r="M845" s="65" t="s">
        <v>970</v>
      </c>
    </row>
    <row r="846" spans="12:13">
      <c r="L846" s="23" t="s">
        <v>1000</v>
      </c>
      <c r="M846" s="65" t="s">
        <v>1009</v>
      </c>
    </row>
    <row r="847" spans="12:13">
      <c r="L847" s="23" t="s">
        <v>1039</v>
      </c>
      <c r="M847" s="65" t="s">
        <v>1048</v>
      </c>
    </row>
    <row r="848" spans="12:13">
      <c r="L848" s="23" t="s">
        <v>1077</v>
      </c>
      <c r="M848" s="65" t="s">
        <v>1087</v>
      </c>
    </row>
    <row r="849" spans="12:13">
      <c r="L849" s="23" t="s">
        <v>1113</v>
      </c>
      <c r="M849" s="65">
        <v>10</v>
      </c>
    </row>
    <row r="850" spans="12:13">
      <c r="L850" s="23" t="s">
        <v>1146</v>
      </c>
      <c r="M850" s="65">
        <v>11</v>
      </c>
    </row>
    <row r="851" spans="12:13">
      <c r="L851" s="23" t="s">
        <v>1180</v>
      </c>
      <c r="M851" s="65">
        <v>12</v>
      </c>
    </row>
    <row r="852" spans="12:13">
      <c r="L852" s="23" t="s">
        <v>1212</v>
      </c>
      <c r="M852" s="65">
        <v>13</v>
      </c>
    </row>
    <row r="853" spans="12:13">
      <c r="L853" s="23" t="s">
        <v>1242</v>
      </c>
      <c r="M853" s="65">
        <v>14</v>
      </c>
    </row>
    <row r="854" spans="12:13">
      <c r="L854" s="23" t="s">
        <v>1272</v>
      </c>
      <c r="M854" s="65">
        <v>15</v>
      </c>
    </row>
    <row r="855" spans="12:13">
      <c r="L855" s="23" t="s">
        <v>2356</v>
      </c>
      <c r="M855" s="65" t="s">
        <v>707</v>
      </c>
    </row>
    <row r="856" spans="12:13">
      <c r="L856" s="23" t="s">
        <v>2357</v>
      </c>
      <c r="M856" s="65" t="s">
        <v>752</v>
      </c>
    </row>
    <row r="857" spans="12:13">
      <c r="L857" s="23" t="s">
        <v>2358</v>
      </c>
      <c r="M857" s="65" t="s">
        <v>798</v>
      </c>
    </row>
    <row r="858" spans="12:13">
      <c r="L858" s="23" t="s">
        <v>2359</v>
      </c>
      <c r="M858" s="65" t="s">
        <v>843</v>
      </c>
    </row>
    <row r="859" spans="12:13">
      <c r="L859" s="23" t="s">
        <v>2360</v>
      </c>
      <c r="M859" s="65" t="s">
        <v>888</v>
      </c>
    </row>
    <row r="860" spans="12:13">
      <c r="L860" s="23" t="s">
        <v>2361</v>
      </c>
      <c r="M860" s="65" t="s">
        <v>930</v>
      </c>
    </row>
    <row r="861" spans="12:13">
      <c r="L861" s="23" t="s">
        <v>2362</v>
      </c>
      <c r="M861" s="65" t="s">
        <v>970</v>
      </c>
    </row>
    <row r="862" spans="12:13">
      <c r="L862" s="23" t="s">
        <v>2363</v>
      </c>
      <c r="M862" s="65" t="s">
        <v>1009</v>
      </c>
    </row>
    <row r="863" spans="12:13">
      <c r="L863" s="23" t="s">
        <v>2364</v>
      </c>
      <c r="M863" s="65" t="s">
        <v>1048</v>
      </c>
    </row>
    <row r="864" spans="12:13">
      <c r="L864" s="23" t="s">
        <v>2365</v>
      </c>
      <c r="M864" s="65" t="s">
        <v>1087</v>
      </c>
    </row>
    <row r="865" spans="12:13">
      <c r="L865" s="23" t="s">
        <v>2366</v>
      </c>
      <c r="M865" s="65">
        <v>10</v>
      </c>
    </row>
    <row r="866" spans="12:13">
      <c r="L866" s="23" t="s">
        <v>2367</v>
      </c>
      <c r="M866" s="65">
        <v>11</v>
      </c>
    </row>
    <row r="867" spans="12:13">
      <c r="L867" s="23" t="s">
        <v>2368</v>
      </c>
      <c r="M867" s="65">
        <v>12</v>
      </c>
    </row>
    <row r="868" spans="12:13">
      <c r="L868" s="23" t="s">
        <v>726</v>
      </c>
      <c r="M868" s="65" t="s">
        <v>2369</v>
      </c>
    </row>
    <row r="869" spans="12:13">
      <c r="L869" s="23" t="s">
        <v>771</v>
      </c>
      <c r="M869" s="65" t="s">
        <v>2084</v>
      </c>
    </row>
    <row r="870" spans="12:13">
      <c r="L870" s="23" t="s">
        <v>816</v>
      </c>
      <c r="M870" s="65" t="s">
        <v>2370</v>
      </c>
    </row>
    <row r="871" spans="12:13">
      <c r="L871" s="23" t="s">
        <v>862</v>
      </c>
      <c r="M871" s="65" t="s">
        <v>2371</v>
      </c>
    </row>
    <row r="872" spans="12:13">
      <c r="L872" s="23" t="s">
        <v>907</v>
      </c>
      <c r="M872" s="65" t="s">
        <v>2372</v>
      </c>
    </row>
    <row r="873" spans="12:13">
      <c r="L873" s="23" t="s">
        <v>948</v>
      </c>
      <c r="M873" s="65" t="s">
        <v>2373</v>
      </c>
    </row>
    <row r="874" spans="12:13">
      <c r="L874" s="23" t="s">
        <v>986</v>
      </c>
      <c r="M874" s="65" t="s">
        <v>2374</v>
      </c>
    </row>
    <row r="875" spans="12:13">
      <c r="L875" s="23" t="s">
        <v>1025</v>
      </c>
      <c r="M875" s="65" t="s">
        <v>2375</v>
      </c>
    </row>
    <row r="876" spans="12:13">
      <c r="L876" s="23" t="s">
        <v>1063</v>
      </c>
      <c r="M876" s="65" t="s">
        <v>1969</v>
      </c>
    </row>
    <row r="877" spans="12:13">
      <c r="L877" s="23" t="s">
        <v>1100</v>
      </c>
      <c r="M877" s="65" t="s">
        <v>2376</v>
      </c>
    </row>
    <row r="878" spans="12:13">
      <c r="L878" s="23" t="s">
        <v>1133</v>
      </c>
      <c r="M878" s="65" t="s">
        <v>2377</v>
      </c>
    </row>
    <row r="879" spans="12:13">
      <c r="L879" s="23" t="s">
        <v>1167</v>
      </c>
      <c r="M879" s="65" t="s">
        <v>2378</v>
      </c>
    </row>
    <row r="880" spans="12:13">
      <c r="L880" s="23" t="s">
        <v>1202</v>
      </c>
      <c r="M880" s="65" t="s">
        <v>2379</v>
      </c>
    </row>
    <row r="881" spans="12:13">
      <c r="L881" s="23" t="s">
        <v>1233</v>
      </c>
      <c r="M881" s="65" t="s">
        <v>2380</v>
      </c>
    </row>
    <row r="882" spans="12:13">
      <c r="L882" s="23" t="s">
        <v>1262</v>
      </c>
      <c r="M882" s="65" t="s">
        <v>2381</v>
      </c>
    </row>
    <row r="883" spans="12:13">
      <c r="L883" s="23" t="s">
        <v>1291</v>
      </c>
      <c r="M883" s="65" t="s">
        <v>2382</v>
      </c>
    </row>
    <row r="884" spans="12:13">
      <c r="L884" s="23" t="s">
        <v>1318</v>
      </c>
      <c r="M884" s="65" t="s">
        <v>2383</v>
      </c>
    </row>
    <row r="885" spans="12:13">
      <c r="L885" s="23" t="s">
        <v>1344</v>
      </c>
      <c r="M885" s="65" t="s">
        <v>2384</v>
      </c>
    </row>
    <row r="886" spans="12:13">
      <c r="L886" s="23" t="s">
        <v>1370</v>
      </c>
      <c r="M886" s="65" t="s">
        <v>178</v>
      </c>
    </row>
    <row r="887" spans="12:13">
      <c r="L887" s="23" t="s">
        <v>1396</v>
      </c>
      <c r="M887" s="65" t="s">
        <v>2385</v>
      </c>
    </row>
    <row r="888" spans="12:13">
      <c r="L888" s="23" t="s">
        <v>1421</v>
      </c>
      <c r="M888" s="65" t="s">
        <v>2386</v>
      </c>
    </row>
    <row r="889" spans="12:13">
      <c r="L889" s="23" t="s">
        <v>1445</v>
      </c>
      <c r="M889" s="65" t="s">
        <v>2387</v>
      </c>
    </row>
    <row r="890" spans="12:13">
      <c r="L890" s="23" t="s">
        <v>1468</v>
      </c>
      <c r="M890" s="65" t="s">
        <v>2388</v>
      </c>
    </row>
    <row r="891" spans="12:13">
      <c r="L891" s="23" t="s">
        <v>1491</v>
      </c>
      <c r="M891" s="65" t="s">
        <v>2389</v>
      </c>
    </row>
    <row r="892" spans="12:13">
      <c r="L892" s="23" t="s">
        <v>1514</v>
      </c>
      <c r="M892" s="65" t="s">
        <v>2390</v>
      </c>
    </row>
    <row r="893" spans="12:13">
      <c r="L893" s="23" t="s">
        <v>1536</v>
      </c>
      <c r="M893" s="65" t="s">
        <v>2391</v>
      </c>
    </row>
    <row r="894" spans="12:13">
      <c r="L894" s="23" t="s">
        <v>1556</v>
      </c>
      <c r="M894" s="65" t="s">
        <v>2392</v>
      </c>
    </row>
    <row r="895" spans="12:13">
      <c r="L895" s="23" t="s">
        <v>1575</v>
      </c>
      <c r="M895" s="65" t="s">
        <v>2393</v>
      </c>
    </row>
    <row r="896" spans="12:13">
      <c r="L896" s="23" t="s">
        <v>1593</v>
      </c>
      <c r="M896" s="65" t="s">
        <v>2394</v>
      </c>
    </row>
    <row r="897" spans="12:13">
      <c r="L897" s="23" t="s">
        <v>1611</v>
      </c>
      <c r="M897" s="65" t="s">
        <v>2395</v>
      </c>
    </row>
    <row r="898" spans="12:13">
      <c r="L898" s="23" t="s">
        <v>1628</v>
      </c>
      <c r="M898" s="65" t="s">
        <v>2396</v>
      </c>
    </row>
    <row r="899" spans="12:13">
      <c r="L899" s="23" t="s">
        <v>1644</v>
      </c>
      <c r="M899" s="65" t="s">
        <v>2397</v>
      </c>
    </row>
    <row r="900" spans="12:13">
      <c r="L900" s="23"/>
      <c r="M900" s="65" t="s">
        <v>2398</v>
      </c>
    </row>
    <row r="901" spans="12:13">
      <c r="L901" s="23"/>
      <c r="M901" s="65" t="s">
        <v>2399</v>
      </c>
    </row>
    <row r="902" spans="12:13">
      <c r="L902" s="23"/>
      <c r="M902" s="65" t="s">
        <v>2400</v>
      </c>
    </row>
    <row r="903" spans="12:13">
      <c r="L903" s="23"/>
      <c r="M903" s="65" t="s">
        <v>2401</v>
      </c>
    </row>
    <row r="904" spans="12:13">
      <c r="L904" s="23"/>
      <c r="M904" s="65" t="s">
        <v>2402</v>
      </c>
    </row>
    <row r="905" spans="12:13">
      <c r="L905" s="23"/>
      <c r="M905" s="65" t="s">
        <v>2403</v>
      </c>
    </row>
    <row r="906" spans="12:13">
      <c r="L906" s="23"/>
      <c r="M906" s="65" t="s">
        <v>2404</v>
      </c>
    </row>
    <row r="907" spans="12:13">
      <c r="L907" s="23"/>
      <c r="M907" s="65" t="s">
        <v>2405</v>
      </c>
    </row>
    <row r="908" spans="12:13">
      <c r="L908" s="23"/>
      <c r="M908" s="65" t="s">
        <v>2406</v>
      </c>
    </row>
    <row r="909" spans="12:13">
      <c r="L909" s="23"/>
      <c r="M909" s="65" t="s">
        <v>2407</v>
      </c>
    </row>
    <row r="910" spans="12:13">
      <c r="L910" s="23"/>
      <c r="M910" s="65" t="s">
        <v>2408</v>
      </c>
    </row>
    <row r="911" spans="12:13">
      <c r="L911" s="23"/>
      <c r="M911" s="65" t="s">
        <v>252</v>
      </c>
    </row>
    <row r="912" spans="12:13">
      <c r="L912" s="23"/>
      <c r="M912" s="65" t="s">
        <v>2409</v>
      </c>
    </row>
    <row r="913" spans="12:13">
      <c r="L913" s="23"/>
      <c r="M913" s="65" t="s">
        <v>2410</v>
      </c>
    </row>
    <row r="914" spans="12:13">
      <c r="L914" s="23"/>
      <c r="M914" s="65" t="s">
        <v>2411</v>
      </c>
    </row>
    <row r="915" spans="12:13">
      <c r="L915" s="23" t="s">
        <v>728</v>
      </c>
      <c r="M915" s="65" t="s">
        <v>752</v>
      </c>
    </row>
    <row r="916" spans="12:13">
      <c r="L916" s="23" t="s">
        <v>773</v>
      </c>
      <c r="M916" s="65" t="s">
        <v>798</v>
      </c>
    </row>
    <row r="917" spans="12:13">
      <c r="L917" s="23" t="s">
        <v>818</v>
      </c>
      <c r="M917" s="65" t="s">
        <v>843</v>
      </c>
    </row>
    <row r="918" spans="12:13">
      <c r="L918" s="23" t="s">
        <v>864</v>
      </c>
      <c r="M918" s="65" t="s">
        <v>888</v>
      </c>
    </row>
    <row r="919" spans="12:13">
      <c r="L919" s="23" t="s">
        <v>909</v>
      </c>
      <c r="M919" s="65" t="s">
        <v>930</v>
      </c>
    </row>
    <row r="920" spans="12:13">
      <c r="L920" s="23" t="s">
        <v>890</v>
      </c>
      <c r="M920" s="65" t="s">
        <v>970</v>
      </c>
    </row>
    <row r="921" spans="12:13">
      <c r="L921" s="23" t="s">
        <v>988</v>
      </c>
      <c r="M921" s="65" t="s">
        <v>1009</v>
      </c>
    </row>
    <row r="922" spans="12:13">
      <c r="L922" s="23" t="s">
        <v>1027</v>
      </c>
      <c r="M922" s="65" t="s">
        <v>1048</v>
      </c>
    </row>
    <row r="923" spans="12:13">
      <c r="L923" s="23" t="s">
        <v>1065</v>
      </c>
      <c r="M923" s="65" t="s">
        <v>1087</v>
      </c>
    </row>
    <row r="924" spans="12:13">
      <c r="L924" s="23" t="s">
        <v>1102</v>
      </c>
      <c r="M924" s="65">
        <v>10</v>
      </c>
    </row>
    <row r="925" spans="12:13">
      <c r="L925" s="23" t="s">
        <v>1135</v>
      </c>
      <c r="M925" s="65">
        <v>11</v>
      </c>
    </row>
    <row r="926" spans="12:13">
      <c r="L926" s="23" t="s">
        <v>1169</v>
      </c>
      <c r="M926" s="65">
        <v>12</v>
      </c>
    </row>
    <row r="927" spans="12:13">
      <c r="L927" s="23" t="s">
        <v>729</v>
      </c>
      <c r="M927" s="65" t="s">
        <v>752</v>
      </c>
    </row>
    <row r="928" spans="12:13">
      <c r="L928" s="23" t="s">
        <v>774</v>
      </c>
      <c r="M928" s="65" t="s">
        <v>798</v>
      </c>
    </row>
    <row r="929" spans="12:13">
      <c r="L929" s="23" t="s">
        <v>819</v>
      </c>
      <c r="M929" s="65" t="s">
        <v>843</v>
      </c>
    </row>
    <row r="930" spans="12:13">
      <c r="L930" s="23" t="s">
        <v>865</v>
      </c>
      <c r="M930" s="65" t="s">
        <v>888</v>
      </c>
    </row>
    <row r="931" spans="12:13">
      <c r="L931" s="23" t="s">
        <v>910</v>
      </c>
      <c r="M931" s="65" t="s">
        <v>930</v>
      </c>
    </row>
    <row r="932" spans="12:13">
      <c r="L932" s="23" t="s">
        <v>950</v>
      </c>
      <c r="M932" s="65" t="s">
        <v>970</v>
      </c>
    </row>
    <row r="933" spans="12:13">
      <c r="L933" s="23" t="s">
        <v>989</v>
      </c>
      <c r="M933" s="65" t="s">
        <v>1009</v>
      </c>
    </row>
    <row r="934" spans="12:13">
      <c r="L934" s="23" t="s">
        <v>1028</v>
      </c>
      <c r="M934" s="65" t="s">
        <v>1048</v>
      </c>
    </row>
    <row r="935" spans="12:13">
      <c r="L935" s="23" t="s">
        <v>1066</v>
      </c>
      <c r="M935" s="65" t="s">
        <v>1087</v>
      </c>
    </row>
    <row r="936" spans="12:13">
      <c r="L936" s="23" t="s">
        <v>1103</v>
      </c>
      <c r="M936" s="65">
        <v>10</v>
      </c>
    </row>
    <row r="937" spans="12:13">
      <c r="L937" s="23" t="s">
        <v>1136</v>
      </c>
      <c r="M937" s="65">
        <v>11</v>
      </c>
    </row>
    <row r="938" spans="12:13">
      <c r="L938" s="23" t="s">
        <v>1170</v>
      </c>
      <c r="M938" s="65">
        <v>12</v>
      </c>
    </row>
    <row r="939" spans="12:13">
      <c r="L939" s="23" t="s">
        <v>1203</v>
      </c>
      <c r="M939" s="65">
        <v>14</v>
      </c>
    </row>
    <row r="940" spans="12:13">
      <c r="L940" s="23" t="s">
        <v>1234</v>
      </c>
      <c r="M940" s="65">
        <v>15</v>
      </c>
    </row>
    <row r="941" spans="12:13">
      <c r="L941" s="23" t="s">
        <v>1263</v>
      </c>
      <c r="M941" s="65">
        <v>16</v>
      </c>
    </row>
    <row r="942" spans="12:13">
      <c r="L942" s="23" t="s">
        <v>1292</v>
      </c>
      <c r="M942" s="65">
        <v>17</v>
      </c>
    </row>
    <row r="943" spans="12:13">
      <c r="L943" s="23" t="s">
        <v>1319</v>
      </c>
      <c r="M943" s="65">
        <v>18</v>
      </c>
    </row>
    <row r="944" spans="12:13">
      <c r="L944" s="23" t="s">
        <v>1345</v>
      </c>
      <c r="M944" s="65">
        <v>19</v>
      </c>
    </row>
    <row r="945" spans="12:13">
      <c r="L945" s="23" t="s">
        <v>1371</v>
      </c>
      <c r="M945" s="65">
        <v>20</v>
      </c>
    </row>
    <row r="946" spans="12:13">
      <c r="L946" s="23" t="s">
        <v>727</v>
      </c>
      <c r="M946" s="65" t="s">
        <v>2412</v>
      </c>
    </row>
    <row r="947" spans="12:13">
      <c r="L947" s="23" t="s">
        <v>772</v>
      </c>
      <c r="M947" s="65" t="s">
        <v>2413</v>
      </c>
    </row>
    <row r="948" spans="12:13">
      <c r="L948" s="23" t="s">
        <v>817</v>
      </c>
      <c r="M948" s="65" t="s">
        <v>2414</v>
      </c>
    </row>
    <row r="949" spans="12:13">
      <c r="L949" s="23" t="s">
        <v>863</v>
      </c>
      <c r="M949" s="65" t="s">
        <v>2415</v>
      </c>
    </row>
    <row r="950" spans="12:13">
      <c r="L950" s="23" t="s">
        <v>908</v>
      </c>
      <c r="M950" s="65" t="s">
        <v>2416</v>
      </c>
    </row>
    <row r="951" spans="12:13">
      <c r="L951" s="23" t="s">
        <v>949</v>
      </c>
      <c r="M951" s="65" t="s">
        <v>2417</v>
      </c>
    </row>
    <row r="952" spans="12:13">
      <c r="L952" s="23" t="s">
        <v>987</v>
      </c>
      <c r="M952" s="65" t="s">
        <v>2418</v>
      </c>
    </row>
    <row r="953" spans="12:13">
      <c r="L953" s="23" t="s">
        <v>1026</v>
      </c>
      <c r="M953" s="65" t="s">
        <v>2419</v>
      </c>
    </row>
    <row r="954" spans="12:13">
      <c r="L954" s="23" t="s">
        <v>1064</v>
      </c>
      <c r="M954" s="65" t="s">
        <v>2420</v>
      </c>
    </row>
    <row r="955" spans="12:13">
      <c r="L955" s="23" t="s">
        <v>1101</v>
      </c>
      <c r="M955" s="65" t="s">
        <v>2421</v>
      </c>
    </row>
    <row r="956" spans="12:13">
      <c r="L956" s="23" t="s">
        <v>1134</v>
      </c>
      <c r="M956" s="65" t="s">
        <v>2422</v>
      </c>
    </row>
    <row r="957" spans="12:13">
      <c r="L957" s="23" t="s">
        <v>1168</v>
      </c>
      <c r="M957" s="65" t="s">
        <v>2423</v>
      </c>
    </row>
    <row r="958" spans="12:13">
      <c r="L958" s="23" t="s">
        <v>2424</v>
      </c>
      <c r="M958" s="65" t="s">
        <v>752</v>
      </c>
    </row>
    <row r="959" spans="12:13">
      <c r="L959" s="23" t="s">
        <v>2425</v>
      </c>
      <c r="M959" s="65" t="s">
        <v>798</v>
      </c>
    </row>
    <row r="960" spans="12:13">
      <c r="L960" s="23" t="s">
        <v>2426</v>
      </c>
      <c r="M960" s="65" t="s">
        <v>843</v>
      </c>
    </row>
    <row r="961" spans="12:13">
      <c r="L961" s="23" t="s">
        <v>2427</v>
      </c>
      <c r="M961" s="65" t="s">
        <v>888</v>
      </c>
    </row>
    <row r="962" spans="12:13">
      <c r="L962" s="23" t="s">
        <v>2428</v>
      </c>
      <c r="M962" s="65" t="s">
        <v>930</v>
      </c>
    </row>
    <row r="963" spans="12:13">
      <c r="L963" s="23" t="s">
        <v>2429</v>
      </c>
      <c r="M963" s="65" t="s">
        <v>970</v>
      </c>
    </row>
    <row r="964" spans="12:13">
      <c r="L964" s="23" t="s">
        <v>2430</v>
      </c>
      <c r="M964" s="65" t="s">
        <v>1009</v>
      </c>
    </row>
    <row r="965" spans="12:13">
      <c r="L965" s="23" t="s">
        <v>2431</v>
      </c>
      <c r="M965" s="65" t="s">
        <v>1048</v>
      </c>
    </row>
    <row r="966" spans="12:13">
      <c r="L966" s="23" t="s">
        <v>2432</v>
      </c>
      <c r="M966" s="65" t="s">
        <v>1087</v>
      </c>
    </row>
    <row r="967" spans="12:13">
      <c r="L967" s="23" t="s">
        <v>2433</v>
      </c>
      <c r="M967" s="65">
        <v>10</v>
      </c>
    </row>
    <row r="968" spans="12:13">
      <c r="L968" s="23" t="s">
        <v>750</v>
      </c>
      <c r="M968" s="65">
        <v>11</v>
      </c>
    </row>
    <row r="969" spans="12:13">
      <c r="L969" s="23" t="s">
        <v>2434</v>
      </c>
      <c r="M969" s="65">
        <v>12</v>
      </c>
    </row>
    <row r="970" spans="12:13">
      <c r="L970" s="23" t="s">
        <v>2435</v>
      </c>
      <c r="M970" s="65">
        <v>13</v>
      </c>
    </row>
    <row r="971" spans="12:13">
      <c r="L971" s="23" t="s">
        <v>2436</v>
      </c>
      <c r="M971" s="65">
        <v>14</v>
      </c>
    </row>
    <row r="972" spans="12:13">
      <c r="L972" s="23" t="s">
        <v>2437</v>
      </c>
      <c r="M972" s="65">
        <v>15</v>
      </c>
    </row>
    <row r="973" spans="12:13">
      <c r="L973" s="23" t="s">
        <v>2438</v>
      </c>
      <c r="M973" s="65">
        <v>16</v>
      </c>
    </row>
    <row r="974" spans="12:13">
      <c r="L974" s="23" t="s">
        <v>2439</v>
      </c>
      <c r="M974" s="65">
        <v>17</v>
      </c>
    </row>
    <row r="975" spans="12:13">
      <c r="L975" s="23" t="s">
        <v>2440</v>
      </c>
      <c r="M975" s="65">
        <v>18</v>
      </c>
    </row>
    <row r="976" spans="12:13">
      <c r="L976" s="23" t="s">
        <v>2441</v>
      </c>
      <c r="M976" s="65">
        <v>19</v>
      </c>
    </row>
    <row r="977" spans="12:13">
      <c r="L977" s="23" t="s">
        <v>2442</v>
      </c>
      <c r="M977" s="65">
        <v>20</v>
      </c>
    </row>
    <row r="978" spans="12:13">
      <c r="L978" s="23" t="s">
        <v>2443</v>
      </c>
      <c r="M978" s="65">
        <v>21</v>
      </c>
    </row>
    <row r="979" spans="12:13">
      <c r="L979" s="23" t="s">
        <v>2444</v>
      </c>
      <c r="M979" s="65">
        <v>22</v>
      </c>
    </row>
    <row r="980" spans="12:13">
      <c r="L980" s="23" t="s">
        <v>2445</v>
      </c>
      <c r="M980" s="65">
        <v>23</v>
      </c>
    </row>
    <row r="981" spans="12:13">
      <c r="L981" s="23" t="s">
        <v>2446</v>
      </c>
      <c r="M981" s="65">
        <v>24</v>
      </c>
    </row>
    <row r="982" spans="12:13">
      <c r="L982" s="23" t="s">
        <v>731</v>
      </c>
      <c r="M982" s="65" t="s">
        <v>752</v>
      </c>
    </row>
    <row r="983" spans="12:13">
      <c r="L983" s="23" t="s">
        <v>776</v>
      </c>
      <c r="M983" s="65" t="s">
        <v>798</v>
      </c>
    </row>
    <row r="984" spans="12:13">
      <c r="L984" s="23" t="s">
        <v>821</v>
      </c>
      <c r="M984" s="65" t="s">
        <v>843</v>
      </c>
    </row>
    <row r="985" spans="12:13">
      <c r="L985" s="23" t="s">
        <v>867</v>
      </c>
      <c r="M985" s="65" t="s">
        <v>888</v>
      </c>
    </row>
    <row r="986" spans="12:13">
      <c r="L986" s="23" t="s">
        <v>912</v>
      </c>
      <c r="M986" s="65" t="s">
        <v>930</v>
      </c>
    </row>
    <row r="987" spans="12:13">
      <c r="L987" s="23" t="s">
        <v>952</v>
      </c>
      <c r="M987" s="65" t="s">
        <v>970</v>
      </c>
    </row>
    <row r="988" spans="12:13">
      <c r="L988" s="23" t="s">
        <v>991</v>
      </c>
      <c r="M988" s="65" t="s">
        <v>1009</v>
      </c>
    </row>
    <row r="989" spans="12:13">
      <c r="L989" s="23" t="s">
        <v>1030</v>
      </c>
      <c r="M989" s="65" t="s">
        <v>1048</v>
      </c>
    </row>
    <row r="990" spans="12:13">
      <c r="L990" s="23" t="s">
        <v>1068</v>
      </c>
      <c r="M990" s="65" t="s">
        <v>1087</v>
      </c>
    </row>
    <row r="991" spans="12:13">
      <c r="L991" s="23" t="s">
        <v>1104</v>
      </c>
      <c r="M991" s="65">
        <v>10</v>
      </c>
    </row>
    <row r="992" spans="12:13">
      <c r="L992" s="23" t="s">
        <v>1137</v>
      </c>
      <c r="M992" s="65">
        <v>11</v>
      </c>
    </row>
    <row r="993" spans="12:13">
      <c r="L993" s="23" t="s">
        <v>1171</v>
      </c>
      <c r="M993" s="65">
        <v>12</v>
      </c>
    </row>
    <row r="994" spans="12:13">
      <c r="L994" s="23" t="s">
        <v>732</v>
      </c>
      <c r="M994" s="65" t="s">
        <v>2447</v>
      </c>
    </row>
    <row r="995" spans="12:13">
      <c r="L995" s="23" t="s">
        <v>777</v>
      </c>
      <c r="M995" s="65" t="s">
        <v>2448</v>
      </c>
    </row>
    <row r="996" spans="12:13">
      <c r="L996" s="23" t="s">
        <v>822</v>
      </c>
      <c r="M996" s="65" t="s">
        <v>2449</v>
      </c>
    </row>
    <row r="997" spans="12:13">
      <c r="L997" s="23" t="s">
        <v>868</v>
      </c>
      <c r="M997" s="65" t="s">
        <v>2450</v>
      </c>
    </row>
    <row r="998" spans="12:13">
      <c r="L998" s="23" t="s">
        <v>913</v>
      </c>
      <c r="M998" s="65" t="s">
        <v>2451</v>
      </c>
    </row>
    <row r="999" spans="12:13">
      <c r="L999" s="23" t="s">
        <v>953</v>
      </c>
      <c r="M999" s="65" t="s">
        <v>2452</v>
      </c>
    </row>
    <row r="1000" spans="12:13">
      <c r="L1000" s="23" t="s">
        <v>992</v>
      </c>
      <c r="M1000" s="65" t="s">
        <v>2453</v>
      </c>
    </row>
    <row r="1001" spans="12:13">
      <c r="L1001" s="23" t="s">
        <v>1031</v>
      </c>
      <c r="M1001" s="65" t="s">
        <v>2454</v>
      </c>
    </row>
    <row r="1002" spans="12:13">
      <c r="L1002" s="23" t="s">
        <v>1069</v>
      </c>
      <c r="M1002" s="65" t="s">
        <v>2455</v>
      </c>
    </row>
    <row r="1003" spans="12:13">
      <c r="L1003" s="23" t="s">
        <v>1105</v>
      </c>
      <c r="M1003" s="65" t="s">
        <v>2456</v>
      </c>
    </row>
    <row r="1004" spans="12:13">
      <c r="L1004" s="23" t="s">
        <v>1138</v>
      </c>
      <c r="M1004" s="65" t="s">
        <v>2457</v>
      </c>
    </row>
    <row r="1005" spans="12:13">
      <c r="L1005" s="23" t="s">
        <v>1172</v>
      </c>
      <c r="M1005" s="65" t="s">
        <v>2458</v>
      </c>
    </row>
    <row r="1006" spans="12:13">
      <c r="L1006" s="23" t="s">
        <v>1204</v>
      </c>
      <c r="M1006" s="65" t="s">
        <v>2459</v>
      </c>
    </row>
    <row r="1007" spans="12:13">
      <c r="L1007" s="23" t="s">
        <v>1235</v>
      </c>
      <c r="M1007" s="65" t="s">
        <v>2460</v>
      </c>
    </row>
    <row r="1008" spans="12:13">
      <c r="L1008" s="23" t="s">
        <v>1264</v>
      </c>
      <c r="M1008" s="65" t="s">
        <v>2461</v>
      </c>
    </row>
    <row r="1009" spans="12:13">
      <c r="L1009" s="23" t="s">
        <v>1293</v>
      </c>
      <c r="M1009" s="65" t="s">
        <v>2462</v>
      </c>
    </row>
    <row r="1010" spans="12:13">
      <c r="L1010" s="23" t="s">
        <v>733</v>
      </c>
      <c r="M1010" s="65">
        <v>10</v>
      </c>
    </row>
    <row r="1011" spans="12:13">
      <c r="L1011" s="23" t="s">
        <v>778</v>
      </c>
      <c r="M1011" s="65">
        <v>11</v>
      </c>
    </row>
    <row r="1012" spans="12:13">
      <c r="L1012" s="23" t="s">
        <v>823</v>
      </c>
      <c r="M1012" s="65">
        <v>12</v>
      </c>
    </row>
    <row r="1013" spans="12:13">
      <c r="L1013" s="23" t="s">
        <v>869</v>
      </c>
      <c r="M1013" s="65">
        <v>13</v>
      </c>
    </row>
    <row r="1014" spans="12:13">
      <c r="L1014" s="23" t="s">
        <v>914</v>
      </c>
      <c r="M1014" s="65">
        <v>14</v>
      </c>
    </row>
    <row r="1015" spans="12:13">
      <c r="L1015" s="23" t="s">
        <v>954</v>
      </c>
      <c r="M1015" s="65">
        <v>15</v>
      </c>
    </row>
    <row r="1016" spans="12:13">
      <c r="L1016" s="23" t="s">
        <v>993</v>
      </c>
      <c r="M1016" s="65">
        <v>16</v>
      </c>
    </row>
    <row r="1017" spans="12:13">
      <c r="L1017" s="23" t="s">
        <v>1032</v>
      </c>
      <c r="M1017" s="65">
        <v>17</v>
      </c>
    </row>
    <row r="1018" spans="12:13">
      <c r="L1018" s="23" t="s">
        <v>1070</v>
      </c>
      <c r="M1018" s="65">
        <v>20</v>
      </c>
    </row>
    <row r="1019" spans="12:13">
      <c r="L1019" s="23" t="s">
        <v>1106</v>
      </c>
      <c r="M1019" s="65">
        <v>21</v>
      </c>
    </row>
    <row r="1020" spans="12:13">
      <c r="L1020" s="23" t="s">
        <v>1139</v>
      </c>
      <c r="M1020" s="65">
        <v>22</v>
      </c>
    </row>
    <row r="1021" spans="12:13">
      <c r="L1021" s="23" t="s">
        <v>1173</v>
      </c>
      <c r="M1021" s="65">
        <v>23</v>
      </c>
    </row>
    <row r="1022" spans="12:13">
      <c r="L1022" s="23" t="s">
        <v>1205</v>
      </c>
      <c r="M1022" s="65">
        <v>24</v>
      </c>
    </row>
    <row r="1023" spans="12:13">
      <c r="L1023" s="23" t="s">
        <v>1236</v>
      </c>
      <c r="M1023" s="65">
        <v>25</v>
      </c>
    </row>
    <row r="1024" spans="12:13">
      <c r="L1024" s="23" t="s">
        <v>1265</v>
      </c>
      <c r="M1024" s="65">
        <v>26</v>
      </c>
    </row>
    <row r="1025" spans="12:13">
      <c r="L1025" s="23" t="s">
        <v>1294</v>
      </c>
      <c r="M1025" s="65">
        <v>27</v>
      </c>
    </row>
    <row r="1026" spans="12:13">
      <c r="L1026" s="23" t="s">
        <v>1320</v>
      </c>
      <c r="M1026" s="65">
        <v>28</v>
      </c>
    </row>
    <row r="1027" spans="12:13">
      <c r="L1027" s="23" t="s">
        <v>1346</v>
      </c>
      <c r="M1027" s="65">
        <v>29</v>
      </c>
    </row>
    <row r="1028" spans="12:13">
      <c r="L1028" s="23" t="s">
        <v>1372</v>
      </c>
      <c r="M1028" s="65">
        <v>30</v>
      </c>
    </row>
    <row r="1029" spans="12:13">
      <c r="L1029" s="23" t="s">
        <v>1397</v>
      </c>
      <c r="M1029" s="65">
        <v>31</v>
      </c>
    </row>
    <row r="1030" spans="12:13">
      <c r="L1030" s="23" t="s">
        <v>1422</v>
      </c>
      <c r="M1030" s="65">
        <v>32</v>
      </c>
    </row>
    <row r="1031" spans="12:13">
      <c r="L1031" s="23" t="s">
        <v>1446</v>
      </c>
      <c r="M1031" s="65">
        <v>33</v>
      </c>
    </row>
    <row r="1032" spans="12:13">
      <c r="L1032" s="23" t="s">
        <v>1469</v>
      </c>
      <c r="M1032" s="65">
        <v>34</v>
      </c>
    </row>
    <row r="1033" spans="12:13">
      <c r="L1033" s="23" t="s">
        <v>1492</v>
      </c>
      <c r="M1033" s="65">
        <v>40</v>
      </c>
    </row>
    <row r="1034" spans="12:13">
      <c r="L1034" s="23" t="s">
        <v>1515</v>
      </c>
      <c r="M1034" s="65">
        <v>41</v>
      </c>
    </row>
    <row r="1035" spans="12:13">
      <c r="L1035" s="23" t="s">
        <v>1537</v>
      </c>
      <c r="M1035" s="65">
        <v>42</v>
      </c>
    </row>
    <row r="1036" spans="12:13">
      <c r="L1036" s="23" t="s">
        <v>1557</v>
      </c>
      <c r="M1036" s="65">
        <v>43</v>
      </c>
    </row>
    <row r="1037" spans="12:13">
      <c r="L1037" s="23" t="s">
        <v>1576</v>
      </c>
      <c r="M1037" s="65">
        <v>50</v>
      </c>
    </row>
    <row r="1038" spans="12:13">
      <c r="L1038" s="23" t="s">
        <v>1594</v>
      </c>
      <c r="M1038" s="65">
        <v>60</v>
      </c>
    </row>
    <row r="1039" spans="12:13">
      <c r="L1039" s="23" t="s">
        <v>1612</v>
      </c>
      <c r="M1039" s="65">
        <v>70</v>
      </c>
    </row>
    <row r="1040" spans="12:13">
      <c r="L1040" s="23" t="s">
        <v>734</v>
      </c>
      <c r="M1040" s="65" t="s">
        <v>752</v>
      </c>
    </row>
    <row r="1041" spans="12:13">
      <c r="L1041" s="23" t="s">
        <v>779</v>
      </c>
      <c r="M1041" s="65" t="s">
        <v>798</v>
      </c>
    </row>
    <row r="1042" spans="12:13">
      <c r="L1042" s="23" t="s">
        <v>824</v>
      </c>
      <c r="M1042" s="65" t="s">
        <v>843</v>
      </c>
    </row>
    <row r="1043" spans="12:13">
      <c r="L1043" s="23" t="s">
        <v>870</v>
      </c>
      <c r="M1043" s="65" t="s">
        <v>888</v>
      </c>
    </row>
    <row r="1044" spans="12:13">
      <c r="L1044" s="23" t="s">
        <v>915</v>
      </c>
      <c r="M1044" s="65" t="s">
        <v>930</v>
      </c>
    </row>
    <row r="1045" spans="12:13">
      <c r="L1045" s="23" t="s">
        <v>955</v>
      </c>
      <c r="M1045" s="65" t="s">
        <v>970</v>
      </c>
    </row>
    <row r="1046" spans="12:13">
      <c r="L1046" s="23" t="s">
        <v>994</v>
      </c>
      <c r="M1046" s="65" t="s">
        <v>1009</v>
      </c>
    </row>
    <row r="1047" spans="12:13">
      <c r="L1047" s="23" t="s">
        <v>1033</v>
      </c>
      <c r="M1047" s="65" t="s">
        <v>1048</v>
      </c>
    </row>
    <row r="1048" spans="12:13">
      <c r="L1048" s="23" t="s">
        <v>1071</v>
      </c>
      <c r="M1048" s="65" t="s">
        <v>1087</v>
      </c>
    </row>
    <row r="1049" spans="12:13">
      <c r="L1049" s="23" t="s">
        <v>1107</v>
      </c>
      <c r="M1049" s="65">
        <v>10</v>
      </c>
    </row>
    <row r="1050" spans="12:13">
      <c r="L1050" s="23" t="s">
        <v>1140</v>
      </c>
      <c r="M1050" s="65">
        <v>11</v>
      </c>
    </row>
    <row r="1051" spans="12:13">
      <c r="L1051" s="23" t="s">
        <v>1174</v>
      </c>
      <c r="M1051" s="65">
        <v>12</v>
      </c>
    </row>
    <row r="1052" spans="12:13">
      <c r="L1052" s="23" t="s">
        <v>1206</v>
      </c>
      <c r="M1052" s="65">
        <v>13</v>
      </c>
    </row>
    <row r="1053" spans="12:13">
      <c r="L1053" s="23" t="s">
        <v>1237</v>
      </c>
      <c r="M1053" s="65">
        <v>14</v>
      </c>
    </row>
    <row r="1054" spans="12:13">
      <c r="L1054" s="23" t="s">
        <v>1266</v>
      </c>
      <c r="M1054" s="65">
        <v>15</v>
      </c>
    </row>
    <row r="1055" spans="12:13">
      <c r="L1055" s="23" t="s">
        <v>1295</v>
      </c>
      <c r="M1055" s="65">
        <v>16</v>
      </c>
    </row>
    <row r="1056" spans="12:13">
      <c r="L1056" s="23" t="s">
        <v>1321</v>
      </c>
      <c r="M1056" s="65">
        <v>17</v>
      </c>
    </row>
    <row r="1057" spans="12:13">
      <c r="L1057" s="23" t="s">
        <v>1347</v>
      </c>
      <c r="M1057" s="65">
        <v>18</v>
      </c>
    </row>
    <row r="1058" spans="12:13">
      <c r="L1058" s="23" t="s">
        <v>1373</v>
      </c>
      <c r="M1058" s="65">
        <v>19</v>
      </c>
    </row>
    <row r="1059" spans="12:13">
      <c r="L1059" s="23" t="s">
        <v>1398</v>
      </c>
      <c r="M1059" s="65">
        <v>20</v>
      </c>
    </row>
    <row r="1060" spans="12:13">
      <c r="L1060" s="23" t="s">
        <v>1423</v>
      </c>
      <c r="M1060" s="65">
        <v>21</v>
      </c>
    </row>
    <row r="1061" spans="12:13">
      <c r="L1061" s="23" t="s">
        <v>1447</v>
      </c>
      <c r="M1061" s="65">
        <v>22</v>
      </c>
    </row>
    <row r="1062" spans="12:13">
      <c r="L1062" s="23" t="s">
        <v>1470</v>
      </c>
      <c r="M1062" s="65">
        <v>23</v>
      </c>
    </row>
    <row r="1063" spans="12:13">
      <c r="L1063" s="23" t="s">
        <v>1493</v>
      </c>
      <c r="M1063" s="65">
        <v>24</v>
      </c>
    </row>
    <row r="1064" spans="12:13">
      <c r="L1064" s="23" t="s">
        <v>1516</v>
      </c>
      <c r="M1064" s="65">
        <v>25</v>
      </c>
    </row>
    <row r="1065" spans="12:13">
      <c r="L1065" s="23" t="s">
        <v>1538</v>
      </c>
      <c r="M1065" s="65">
        <v>26</v>
      </c>
    </row>
    <row r="1066" spans="12:13">
      <c r="L1066" s="23" t="s">
        <v>1558</v>
      </c>
      <c r="M1066" s="65">
        <v>27</v>
      </c>
    </row>
    <row r="1067" spans="12:13">
      <c r="L1067" s="23" t="s">
        <v>1577</v>
      </c>
      <c r="M1067" s="65">
        <v>28</v>
      </c>
    </row>
    <row r="1068" spans="12:13">
      <c r="L1068" s="23" t="s">
        <v>1595</v>
      </c>
      <c r="M1068" s="65">
        <v>29</v>
      </c>
    </row>
    <row r="1069" spans="12:13">
      <c r="L1069" s="23" t="s">
        <v>1613</v>
      </c>
      <c r="M1069" s="65">
        <v>30</v>
      </c>
    </row>
    <row r="1070" spans="12:13">
      <c r="L1070" s="23" t="s">
        <v>1629</v>
      </c>
      <c r="M1070" s="65">
        <v>31</v>
      </c>
    </row>
    <row r="1071" spans="12:13">
      <c r="L1071" s="23" t="s">
        <v>1645</v>
      </c>
      <c r="M1071" s="65">
        <v>32</v>
      </c>
    </row>
    <row r="1072" spans="12:13">
      <c r="L1072" s="23" t="s">
        <v>1660</v>
      </c>
      <c r="M1072" s="65">
        <v>33</v>
      </c>
    </row>
    <row r="1073" spans="12:13">
      <c r="L1073" s="23" t="s">
        <v>1675</v>
      </c>
      <c r="M1073" s="65">
        <v>34</v>
      </c>
    </row>
    <row r="1074" spans="12:13">
      <c r="L1074" s="23" t="s">
        <v>1690</v>
      </c>
      <c r="M1074" s="65">
        <v>35</v>
      </c>
    </row>
    <row r="1075" spans="12:13">
      <c r="L1075" s="23" t="s">
        <v>1704</v>
      </c>
      <c r="M1075" s="65">
        <v>36</v>
      </c>
    </row>
    <row r="1076" spans="12:13">
      <c r="L1076" s="23" t="s">
        <v>1718</v>
      </c>
      <c r="M1076" s="65">
        <v>37</v>
      </c>
    </row>
    <row r="1077" spans="12:13">
      <c r="L1077" s="23" t="s">
        <v>1731</v>
      </c>
      <c r="M1077" s="65">
        <v>38</v>
      </c>
    </row>
    <row r="1078" spans="12:13">
      <c r="L1078" s="23" t="s">
        <v>1745</v>
      </c>
      <c r="M1078" s="65">
        <v>39</v>
      </c>
    </row>
    <row r="1079" spans="12:13">
      <c r="L1079" s="23" t="s">
        <v>1758</v>
      </c>
      <c r="M1079" s="65">
        <v>40</v>
      </c>
    </row>
    <row r="1080" spans="12:13">
      <c r="L1080" s="23" t="s">
        <v>1771</v>
      </c>
      <c r="M1080" s="65">
        <v>41</v>
      </c>
    </row>
    <row r="1081" spans="12:13">
      <c r="L1081" s="23" t="s">
        <v>735</v>
      </c>
      <c r="M1081" s="65" t="s">
        <v>752</v>
      </c>
    </row>
    <row r="1082" spans="12:13">
      <c r="L1082" s="23" t="s">
        <v>780</v>
      </c>
      <c r="M1082" s="65" t="s">
        <v>798</v>
      </c>
    </row>
    <row r="1083" spans="12:13">
      <c r="L1083" s="23" t="s">
        <v>825</v>
      </c>
      <c r="M1083" s="65" t="s">
        <v>843</v>
      </c>
    </row>
    <row r="1084" spans="12:13">
      <c r="L1084" s="23" t="s">
        <v>871</v>
      </c>
      <c r="M1084" s="65" t="s">
        <v>888</v>
      </c>
    </row>
    <row r="1085" spans="12:13">
      <c r="L1085" s="23" t="s">
        <v>916</v>
      </c>
      <c r="M1085" s="65" t="s">
        <v>930</v>
      </c>
    </row>
    <row r="1086" spans="12:13">
      <c r="L1086" s="23" t="s">
        <v>956</v>
      </c>
      <c r="M1086" s="65" t="s">
        <v>970</v>
      </c>
    </row>
    <row r="1087" spans="12:13">
      <c r="L1087" s="23" t="s">
        <v>995</v>
      </c>
      <c r="M1087" s="65" t="s">
        <v>1009</v>
      </c>
    </row>
    <row r="1088" spans="12:13">
      <c r="L1088" s="23" t="s">
        <v>1034</v>
      </c>
      <c r="M1088" s="65" t="s">
        <v>1048</v>
      </c>
    </row>
    <row r="1089" spans="12:13">
      <c r="L1089" s="23" t="s">
        <v>1072</v>
      </c>
      <c r="M1089" s="65" t="s">
        <v>1087</v>
      </c>
    </row>
    <row r="1090" spans="12:13">
      <c r="L1090" s="23" t="s">
        <v>1108</v>
      </c>
      <c r="M1090" s="65">
        <v>10</v>
      </c>
    </row>
    <row r="1091" spans="12:13">
      <c r="L1091" s="23" t="s">
        <v>1141</v>
      </c>
      <c r="M1091" s="65">
        <v>11</v>
      </c>
    </row>
    <row r="1092" spans="12:13">
      <c r="L1092" s="23" t="s">
        <v>1175</v>
      </c>
      <c r="M1092" s="65">
        <v>12</v>
      </c>
    </row>
    <row r="1093" spans="12:13">
      <c r="L1093" s="23" t="s">
        <v>1207</v>
      </c>
      <c r="M1093" s="65">
        <v>13</v>
      </c>
    </row>
    <row r="1094" spans="12:13">
      <c r="L1094" s="23" t="s">
        <v>1238</v>
      </c>
      <c r="M1094" s="65">
        <v>14</v>
      </c>
    </row>
    <row r="1095" spans="12:13">
      <c r="L1095" s="23" t="s">
        <v>1267</v>
      </c>
      <c r="M1095" s="65">
        <v>15</v>
      </c>
    </row>
    <row r="1096" spans="12:13">
      <c r="L1096" s="23" t="s">
        <v>1296</v>
      </c>
      <c r="M1096" s="65">
        <v>16</v>
      </c>
    </row>
    <row r="1097" spans="12:13">
      <c r="L1097" s="23" t="s">
        <v>1322</v>
      </c>
      <c r="M1097" s="65">
        <v>17</v>
      </c>
    </row>
    <row r="1098" spans="12:13">
      <c r="L1098" s="23" t="s">
        <v>1348</v>
      </c>
      <c r="M1098" s="65">
        <v>18</v>
      </c>
    </row>
    <row r="1099" spans="12:13">
      <c r="L1099" s="23" t="s">
        <v>1374</v>
      </c>
      <c r="M1099" s="65">
        <v>19</v>
      </c>
    </row>
    <row r="1100" spans="12:13">
      <c r="L1100" s="23" t="s">
        <v>1399</v>
      </c>
      <c r="M1100" s="65">
        <v>20</v>
      </c>
    </row>
    <row r="1101" spans="12:13">
      <c r="L1101" s="23" t="s">
        <v>1424</v>
      </c>
      <c r="M1101" s="65">
        <v>21</v>
      </c>
    </row>
    <row r="1102" spans="12:13">
      <c r="L1102" s="23" t="s">
        <v>1448</v>
      </c>
      <c r="M1102" s="65">
        <v>22</v>
      </c>
    </row>
    <row r="1103" spans="12:13">
      <c r="L1103" s="23" t="s">
        <v>1471</v>
      </c>
      <c r="M1103" s="65">
        <v>23</v>
      </c>
    </row>
    <row r="1104" spans="12:13">
      <c r="L1104" s="23" t="s">
        <v>1494</v>
      </c>
      <c r="M1104" s="65">
        <v>24</v>
      </c>
    </row>
    <row r="1105" spans="12:13">
      <c r="L1105" s="23" t="s">
        <v>1517</v>
      </c>
      <c r="M1105" s="65">
        <v>25</v>
      </c>
    </row>
    <row r="1106" spans="12:13">
      <c r="L1106" s="23" t="s">
        <v>1539</v>
      </c>
      <c r="M1106" s="65">
        <v>26</v>
      </c>
    </row>
    <row r="1107" spans="12:13">
      <c r="L1107" s="23" t="s">
        <v>1559</v>
      </c>
      <c r="M1107" s="65">
        <v>27</v>
      </c>
    </row>
    <row r="1108" spans="12:13">
      <c r="L1108" s="23" t="s">
        <v>1578</v>
      </c>
      <c r="M1108" s="65">
        <v>28</v>
      </c>
    </row>
    <row r="1109" spans="12:13">
      <c r="L1109" s="23" t="s">
        <v>1596</v>
      </c>
      <c r="M1109" s="65">
        <v>29</v>
      </c>
    </row>
    <row r="1110" spans="12:13">
      <c r="L1110" s="23" t="s">
        <v>1614</v>
      </c>
      <c r="M1110" s="65">
        <v>30</v>
      </c>
    </row>
    <row r="1111" spans="12:13">
      <c r="L1111" s="23" t="s">
        <v>1630</v>
      </c>
      <c r="M1111" s="65">
        <v>31</v>
      </c>
    </row>
    <row r="1112" spans="12:13">
      <c r="L1112" s="23" t="s">
        <v>1646</v>
      </c>
      <c r="M1112" s="65">
        <v>32</v>
      </c>
    </row>
    <row r="1113" spans="12:13">
      <c r="L1113" s="23" t="s">
        <v>1661</v>
      </c>
      <c r="M1113" s="65">
        <v>33</v>
      </c>
    </row>
    <row r="1114" spans="12:13">
      <c r="L1114" s="23" t="s">
        <v>1676</v>
      </c>
      <c r="M1114" s="65">
        <v>34</v>
      </c>
    </row>
    <row r="1115" spans="12:13">
      <c r="L1115" s="23" t="s">
        <v>1691</v>
      </c>
      <c r="M1115" s="65">
        <v>35</v>
      </c>
    </row>
    <row r="1116" spans="12:13">
      <c r="L1116" s="23" t="s">
        <v>1705</v>
      </c>
      <c r="M1116" s="65">
        <v>36</v>
      </c>
    </row>
    <row r="1117" spans="12:13">
      <c r="L1117" s="23" t="s">
        <v>1719</v>
      </c>
      <c r="M1117" s="65">
        <v>37</v>
      </c>
    </row>
    <row r="1118" spans="12:13">
      <c r="L1118" s="23" t="s">
        <v>1732</v>
      </c>
      <c r="M1118" s="65">
        <v>38</v>
      </c>
    </row>
    <row r="1119" spans="12:13">
      <c r="L1119" s="23" t="s">
        <v>1746</v>
      </c>
      <c r="M1119" s="65">
        <v>39</v>
      </c>
    </row>
    <row r="1120" spans="12:13">
      <c r="L1120" s="23" t="s">
        <v>1759</v>
      </c>
      <c r="M1120" s="65">
        <v>40</v>
      </c>
    </row>
    <row r="1121" spans="12:13">
      <c r="L1121" s="23" t="s">
        <v>1772</v>
      </c>
      <c r="M1121" s="65">
        <v>41</v>
      </c>
    </row>
    <row r="1122" spans="12:13">
      <c r="L1122" s="23" t="s">
        <v>1783</v>
      </c>
      <c r="M1122" s="65">
        <v>42</v>
      </c>
    </row>
    <row r="1123" spans="12:13">
      <c r="L1123" s="23" t="s">
        <v>1794</v>
      </c>
      <c r="M1123" s="65">
        <v>43</v>
      </c>
    </row>
    <row r="1124" spans="12:13">
      <c r="L1124" s="23" t="s">
        <v>1805</v>
      </c>
      <c r="M1124" s="65">
        <v>44</v>
      </c>
    </row>
    <row r="1125" spans="12:13">
      <c r="L1125" s="23" t="s">
        <v>1815</v>
      </c>
      <c r="M1125" s="65">
        <v>45</v>
      </c>
    </row>
    <row r="1126" spans="12:13">
      <c r="L1126" s="23" t="s">
        <v>1826</v>
      </c>
      <c r="M1126" s="65">
        <v>46</v>
      </c>
    </row>
    <row r="1127" spans="12:13">
      <c r="L1127" s="23" t="s">
        <v>1837</v>
      </c>
      <c r="M1127" s="65">
        <v>47</v>
      </c>
    </row>
    <row r="1128" spans="12:13">
      <c r="L1128" s="23" t="s">
        <v>1847</v>
      </c>
      <c r="M1128" s="65">
        <v>48</v>
      </c>
    </row>
    <row r="1129" spans="12:13">
      <c r="L1129" s="23" t="s">
        <v>1857</v>
      </c>
      <c r="M1129" s="65">
        <v>49</v>
      </c>
    </row>
    <row r="1130" spans="12:13">
      <c r="L1130" s="23" t="s">
        <v>1867</v>
      </c>
      <c r="M1130" s="65">
        <v>50</v>
      </c>
    </row>
    <row r="1131" spans="12:13">
      <c r="L1131" s="23" t="s">
        <v>1876</v>
      </c>
      <c r="M1131" s="65">
        <v>51</v>
      </c>
    </row>
    <row r="1132" spans="12:13">
      <c r="L1132" s="23" t="s">
        <v>1884</v>
      </c>
      <c r="M1132" s="65">
        <v>52</v>
      </c>
    </row>
    <row r="1133" spans="12:13">
      <c r="L1133" s="23" t="s">
        <v>1891</v>
      </c>
      <c r="M1133" s="65">
        <v>53</v>
      </c>
    </row>
    <row r="1134" spans="12:13">
      <c r="L1134" s="23" t="s">
        <v>1898</v>
      </c>
      <c r="M1134" s="65">
        <v>54</v>
      </c>
    </row>
    <row r="1135" spans="12:13">
      <c r="L1135" s="23" t="s">
        <v>1905</v>
      </c>
      <c r="M1135" s="65">
        <v>55</v>
      </c>
    </row>
    <row r="1136" spans="12:13">
      <c r="L1136" s="23" t="s">
        <v>1912</v>
      </c>
      <c r="M1136" s="65">
        <v>56</v>
      </c>
    </row>
    <row r="1137" spans="12:13">
      <c r="L1137" s="23" t="s">
        <v>1919</v>
      </c>
      <c r="M1137" s="65">
        <v>57</v>
      </c>
    </row>
    <row r="1138" spans="12:13">
      <c r="L1138" s="23" t="s">
        <v>1925</v>
      </c>
      <c r="M1138" s="65">
        <v>58</v>
      </c>
    </row>
    <row r="1139" spans="12:13">
      <c r="L1139" s="23" t="s">
        <v>1931</v>
      </c>
      <c r="M1139" s="65">
        <v>59</v>
      </c>
    </row>
    <row r="1140" spans="12:13">
      <c r="L1140" s="23" t="s">
        <v>1938</v>
      </c>
      <c r="M1140" s="65">
        <v>60</v>
      </c>
    </row>
    <row r="1141" spans="12:13">
      <c r="L1141" s="23" t="s">
        <v>1944</v>
      </c>
      <c r="M1141" s="65">
        <v>61</v>
      </c>
    </row>
    <row r="1142" spans="12:13">
      <c r="L1142" s="23" t="s">
        <v>1950</v>
      </c>
      <c r="M1142" s="65">
        <v>62</v>
      </c>
    </row>
    <row r="1143" spans="12:13">
      <c r="L1143" s="23" t="s">
        <v>1956</v>
      </c>
      <c r="M1143" s="65">
        <v>63</v>
      </c>
    </row>
    <row r="1144" spans="12:13">
      <c r="L1144" s="23" t="s">
        <v>1961</v>
      </c>
      <c r="M1144" s="65">
        <v>64</v>
      </c>
    </row>
    <row r="1145" spans="12:13">
      <c r="L1145" s="23" t="s">
        <v>1967</v>
      </c>
      <c r="M1145" s="65">
        <v>65</v>
      </c>
    </row>
    <row r="1146" spans="12:13">
      <c r="L1146" s="23" t="s">
        <v>1973</v>
      </c>
      <c r="M1146" s="65">
        <v>66</v>
      </c>
    </row>
    <row r="1147" spans="12:13">
      <c r="L1147" s="23" t="s">
        <v>1978</v>
      </c>
      <c r="M1147" s="65">
        <v>67</v>
      </c>
    </row>
    <row r="1148" spans="12:13">
      <c r="L1148" s="23" t="s">
        <v>1984</v>
      </c>
      <c r="M1148" s="65">
        <v>68</v>
      </c>
    </row>
    <row r="1149" spans="12:13">
      <c r="L1149" s="23" t="s">
        <v>1989</v>
      </c>
      <c r="M1149" s="65">
        <v>69</v>
      </c>
    </row>
    <row r="1150" spans="12:13">
      <c r="L1150" s="23" t="s">
        <v>1995</v>
      </c>
      <c r="M1150" s="65">
        <v>70</v>
      </c>
    </row>
    <row r="1151" spans="12:13">
      <c r="L1151" s="23" t="s">
        <v>2001</v>
      </c>
      <c r="M1151" s="65">
        <v>71</v>
      </c>
    </row>
    <row r="1152" spans="12:13">
      <c r="L1152" s="23" t="s">
        <v>2006</v>
      </c>
      <c r="M1152" s="65">
        <v>72</v>
      </c>
    </row>
    <row r="1153" spans="12:13">
      <c r="L1153" s="23" t="s">
        <v>2012</v>
      </c>
      <c r="M1153" s="65">
        <v>73</v>
      </c>
    </row>
    <row r="1154" spans="12:13">
      <c r="L1154" s="23" t="s">
        <v>2018</v>
      </c>
      <c r="M1154" s="65">
        <v>74</v>
      </c>
    </row>
    <row r="1155" spans="12:13">
      <c r="L1155" s="23" t="s">
        <v>2024</v>
      </c>
      <c r="M1155" s="65">
        <v>75</v>
      </c>
    </row>
    <row r="1156" spans="12:13">
      <c r="L1156" s="23" t="s">
        <v>2030</v>
      </c>
      <c r="M1156" s="65">
        <v>76</v>
      </c>
    </row>
    <row r="1157" spans="12:13">
      <c r="L1157" s="23" t="s">
        <v>2036</v>
      </c>
      <c r="M1157" s="65">
        <v>77</v>
      </c>
    </row>
    <row r="1158" spans="12:13">
      <c r="L1158" s="23" t="s">
        <v>2042</v>
      </c>
      <c r="M1158" s="65">
        <v>78</v>
      </c>
    </row>
    <row r="1159" spans="12:13">
      <c r="L1159" s="23" t="s">
        <v>2047</v>
      </c>
      <c r="M1159" s="65">
        <v>79</v>
      </c>
    </row>
    <row r="1160" spans="12:13">
      <c r="L1160" s="23" t="s">
        <v>2051</v>
      </c>
      <c r="M1160" s="65">
        <v>80</v>
      </c>
    </row>
    <row r="1161" spans="12:13">
      <c r="L1161" s="23" t="s">
        <v>2055</v>
      </c>
      <c r="M1161" s="65">
        <v>81</v>
      </c>
    </row>
    <row r="1162" spans="12:13">
      <c r="L1162" s="23" t="s">
        <v>2059</v>
      </c>
      <c r="M1162" s="65">
        <v>82</v>
      </c>
    </row>
    <row r="1163" spans="12:13">
      <c r="L1163" s="23" t="s">
        <v>2064</v>
      </c>
      <c r="M1163" s="65">
        <v>83</v>
      </c>
    </row>
    <row r="1164" spans="12:13">
      <c r="L1164" s="23" t="s">
        <v>2068</v>
      </c>
      <c r="M1164" s="65">
        <v>84</v>
      </c>
    </row>
    <row r="1165" spans="12:13">
      <c r="L1165" s="23" t="s">
        <v>2073</v>
      </c>
      <c r="M1165" s="65">
        <v>85</v>
      </c>
    </row>
    <row r="1166" spans="12:13">
      <c r="L1166" s="23" t="s">
        <v>2078</v>
      </c>
      <c r="M1166" s="65">
        <v>86</v>
      </c>
    </row>
    <row r="1167" spans="12:13">
      <c r="L1167" s="23" t="s">
        <v>2083</v>
      </c>
      <c r="M1167" s="65">
        <v>87</v>
      </c>
    </row>
    <row r="1168" spans="12:13">
      <c r="L1168" s="23" t="s">
        <v>2088</v>
      </c>
      <c r="M1168" s="65">
        <v>88</v>
      </c>
    </row>
    <row r="1169" spans="12:13">
      <c r="L1169" s="23" t="s">
        <v>2093</v>
      </c>
      <c r="M1169" s="65">
        <v>89</v>
      </c>
    </row>
    <row r="1170" spans="12:13">
      <c r="L1170" s="23" t="s">
        <v>736</v>
      </c>
      <c r="M1170" s="65" t="s">
        <v>683</v>
      </c>
    </row>
    <row r="1171" spans="12:13">
      <c r="L1171" s="23" t="s">
        <v>781</v>
      </c>
      <c r="M1171" s="65" t="s">
        <v>684</v>
      </c>
    </row>
    <row r="1172" spans="12:13">
      <c r="L1172" s="23" t="s">
        <v>826</v>
      </c>
      <c r="M1172" s="65" t="s">
        <v>685</v>
      </c>
    </row>
    <row r="1173" spans="12:13">
      <c r="L1173" s="23" t="s">
        <v>872</v>
      </c>
      <c r="M1173" s="65" t="s">
        <v>686</v>
      </c>
    </row>
    <row r="1174" spans="12:13">
      <c r="L1174" s="23" t="s">
        <v>917</v>
      </c>
      <c r="M1174" s="65" t="s">
        <v>687</v>
      </c>
    </row>
    <row r="1175" spans="12:13">
      <c r="L1175" s="23" t="s">
        <v>957</v>
      </c>
      <c r="M1175" s="65" t="s">
        <v>688</v>
      </c>
    </row>
    <row r="1176" spans="12:13">
      <c r="L1176" s="23" t="s">
        <v>996</v>
      </c>
      <c r="M1176" s="65" t="s">
        <v>689</v>
      </c>
    </row>
    <row r="1177" spans="12:13">
      <c r="L1177" s="23" t="s">
        <v>1035</v>
      </c>
      <c r="M1177" s="65" t="s">
        <v>690</v>
      </c>
    </row>
    <row r="1178" spans="12:13">
      <c r="L1178" s="23" t="s">
        <v>1073</v>
      </c>
      <c r="M1178" s="65" t="s">
        <v>691</v>
      </c>
    </row>
    <row r="1179" spans="12:13">
      <c r="L1179" s="23" t="s">
        <v>1109</v>
      </c>
      <c r="M1179" s="65" t="s">
        <v>692</v>
      </c>
    </row>
    <row r="1180" spans="12:13">
      <c r="L1180" s="23" t="s">
        <v>1142</v>
      </c>
      <c r="M1180" s="65" t="s">
        <v>693</v>
      </c>
    </row>
    <row r="1181" spans="12:13">
      <c r="L1181" s="23" t="s">
        <v>1176</v>
      </c>
      <c r="M1181" s="65" t="s">
        <v>694</v>
      </c>
    </row>
    <row r="1182" spans="12:13">
      <c r="L1182" s="23" t="s">
        <v>1208</v>
      </c>
      <c r="M1182" s="65" t="s">
        <v>695</v>
      </c>
    </row>
    <row r="1183" spans="12:13">
      <c r="L1183" s="23" t="s">
        <v>1239</v>
      </c>
      <c r="M1183" s="65" t="s">
        <v>696</v>
      </c>
    </row>
    <row r="1184" spans="12:13">
      <c r="L1184" s="23" t="s">
        <v>1268</v>
      </c>
      <c r="M1184" s="65" t="s">
        <v>697</v>
      </c>
    </row>
    <row r="1185" spans="12:13">
      <c r="L1185" s="23" t="s">
        <v>1297</v>
      </c>
      <c r="M1185" s="65" t="s">
        <v>2555</v>
      </c>
    </row>
    <row r="1186" spans="12:13">
      <c r="L1186" s="23" t="s">
        <v>1323</v>
      </c>
      <c r="M1186" s="65" t="s">
        <v>2556</v>
      </c>
    </row>
    <row r="1187" spans="12:13">
      <c r="L1187" s="23" t="s">
        <v>1349</v>
      </c>
      <c r="M1187" s="65" t="s">
        <v>2579</v>
      </c>
    </row>
    <row r="1188" spans="12:13">
      <c r="L1188" s="23" t="s">
        <v>1375</v>
      </c>
      <c r="M1188" s="65" t="s">
        <v>2580</v>
      </c>
    </row>
    <row r="1189" spans="12:13">
      <c r="L1189" s="23" t="s">
        <v>1400</v>
      </c>
      <c r="M1189" s="65" t="s">
        <v>2560</v>
      </c>
    </row>
    <row r="1190" spans="12:13">
      <c r="L1190" s="23" t="s">
        <v>1425</v>
      </c>
      <c r="M1190" s="65" t="s">
        <v>2578</v>
      </c>
    </row>
    <row r="1191" spans="12:13">
      <c r="L1191" s="23" t="s">
        <v>261</v>
      </c>
      <c r="M1191" s="65" t="s">
        <v>282</v>
      </c>
    </row>
    <row r="1192" spans="12:13">
      <c r="L1192" s="23" t="s">
        <v>739</v>
      </c>
      <c r="M1192" s="65" t="s">
        <v>752</v>
      </c>
    </row>
    <row r="1193" spans="12:13">
      <c r="L1193" s="23" t="s">
        <v>784</v>
      </c>
      <c r="M1193" s="65" t="s">
        <v>798</v>
      </c>
    </row>
    <row r="1194" spans="12:13">
      <c r="L1194" s="23" t="s">
        <v>829</v>
      </c>
      <c r="M1194" s="65" t="s">
        <v>843</v>
      </c>
    </row>
    <row r="1195" spans="12:13">
      <c r="L1195" s="23" t="s">
        <v>875</v>
      </c>
      <c r="M1195" s="65" t="s">
        <v>888</v>
      </c>
    </row>
    <row r="1196" spans="12:13">
      <c r="L1196" s="23" t="s">
        <v>919</v>
      </c>
      <c r="M1196" s="65" t="s">
        <v>930</v>
      </c>
    </row>
    <row r="1197" spans="12:13">
      <c r="L1197" s="23" t="s">
        <v>959</v>
      </c>
      <c r="M1197" s="65" t="s">
        <v>970</v>
      </c>
    </row>
    <row r="1198" spans="12:13">
      <c r="L1198" s="23" t="s">
        <v>998</v>
      </c>
      <c r="M1198" s="65" t="s">
        <v>1009</v>
      </c>
    </row>
    <row r="1199" spans="12:13">
      <c r="L1199" s="23" t="s">
        <v>1037</v>
      </c>
      <c r="M1199" s="65" t="s">
        <v>1048</v>
      </c>
    </row>
    <row r="1200" spans="12:13">
      <c r="L1200" s="23" t="s">
        <v>1075</v>
      </c>
      <c r="M1200" s="65" t="s">
        <v>1087</v>
      </c>
    </row>
    <row r="1201" spans="12:13">
      <c r="L1201" s="23" t="s">
        <v>1111</v>
      </c>
      <c r="M1201" s="65">
        <v>10</v>
      </c>
    </row>
    <row r="1202" spans="12:13">
      <c r="L1202" s="23" t="s">
        <v>1144</v>
      </c>
      <c r="M1202" s="65">
        <v>11</v>
      </c>
    </row>
    <row r="1203" spans="12:13">
      <c r="L1203" s="23" t="s">
        <v>1178</v>
      </c>
      <c r="M1203" s="65">
        <v>12</v>
      </c>
    </row>
    <row r="1204" spans="12:13">
      <c r="L1204" s="23" t="s">
        <v>1210</v>
      </c>
      <c r="M1204" s="65">
        <v>13</v>
      </c>
    </row>
    <row r="1205" spans="12:13">
      <c r="L1205" s="23" t="s">
        <v>1241</v>
      </c>
      <c r="M1205" s="65">
        <v>14</v>
      </c>
    </row>
    <row r="1206" spans="12:13">
      <c r="L1206" s="23" t="s">
        <v>1270</v>
      </c>
      <c r="M1206" s="65">
        <v>15</v>
      </c>
    </row>
    <row r="1207" spans="12:13">
      <c r="L1207" s="23" t="s">
        <v>1299</v>
      </c>
      <c r="M1207" s="65">
        <v>16</v>
      </c>
    </row>
    <row r="1208" spans="12:13">
      <c r="L1208" s="23" t="s">
        <v>1325</v>
      </c>
      <c r="M1208" s="65">
        <v>17</v>
      </c>
    </row>
    <row r="1209" spans="12:13">
      <c r="L1209" s="23" t="s">
        <v>1351</v>
      </c>
      <c r="M1209" s="65">
        <v>18</v>
      </c>
    </row>
    <row r="1210" spans="12:13">
      <c r="L1210" s="23" t="s">
        <v>1377</v>
      </c>
      <c r="M1210" s="65">
        <v>19</v>
      </c>
    </row>
    <row r="1211" spans="12:13">
      <c r="L1211" s="23" t="s">
        <v>1402</v>
      </c>
      <c r="M1211" s="65">
        <v>20</v>
      </c>
    </row>
    <row r="1212" spans="12:13">
      <c r="L1212" s="23" t="s">
        <v>1427</v>
      </c>
      <c r="M1212" s="65">
        <v>21</v>
      </c>
    </row>
    <row r="1213" spans="12:13">
      <c r="L1213" s="23" t="s">
        <v>1450</v>
      </c>
      <c r="M1213" s="65">
        <v>22</v>
      </c>
    </row>
    <row r="1214" spans="12:13">
      <c r="L1214" s="23" t="s">
        <v>1473</v>
      </c>
      <c r="M1214" s="65">
        <v>23</v>
      </c>
    </row>
    <row r="1215" spans="12:13">
      <c r="L1215" s="23" t="s">
        <v>1496</v>
      </c>
      <c r="M1215" s="65">
        <v>24</v>
      </c>
    </row>
    <row r="1216" spans="12:13">
      <c r="L1216" s="23" t="s">
        <v>1519</v>
      </c>
      <c r="M1216" s="65">
        <v>25</v>
      </c>
    </row>
    <row r="1217" spans="12:13">
      <c r="L1217" s="23" t="s">
        <v>1541</v>
      </c>
      <c r="M1217" s="65">
        <v>26</v>
      </c>
    </row>
    <row r="1218" spans="12:13">
      <c r="L1218" s="23" t="s">
        <v>1560</v>
      </c>
      <c r="M1218" s="65">
        <v>27</v>
      </c>
    </row>
    <row r="1219" spans="12:13">
      <c r="L1219" s="23" t="s">
        <v>1579</v>
      </c>
      <c r="M1219" s="65">
        <v>28</v>
      </c>
    </row>
    <row r="1220" spans="12:13">
      <c r="L1220" s="23" t="s">
        <v>1597</v>
      </c>
      <c r="M1220" s="65">
        <v>29</v>
      </c>
    </row>
    <row r="1221" spans="12:13">
      <c r="L1221" s="23" t="s">
        <v>1615</v>
      </c>
      <c r="M1221" s="65">
        <v>30</v>
      </c>
    </row>
    <row r="1222" spans="12:13">
      <c r="L1222" s="23" t="s">
        <v>1631</v>
      </c>
      <c r="M1222" s="65">
        <v>31</v>
      </c>
    </row>
    <row r="1223" spans="12:13">
      <c r="L1223" s="23" t="s">
        <v>1647</v>
      </c>
      <c r="M1223" s="65">
        <v>32</v>
      </c>
    </row>
    <row r="1224" spans="12:13">
      <c r="L1224" s="23" t="s">
        <v>1662</v>
      </c>
      <c r="M1224" s="65">
        <v>33</v>
      </c>
    </row>
    <row r="1225" spans="12:13">
      <c r="L1225" s="23" t="s">
        <v>1677</v>
      </c>
      <c r="M1225" s="65">
        <v>34</v>
      </c>
    </row>
    <row r="1226" spans="12:13">
      <c r="L1226" s="23" t="s">
        <v>1692</v>
      </c>
      <c r="M1226" s="65">
        <v>35</v>
      </c>
    </row>
    <row r="1227" spans="12:13">
      <c r="L1227" s="23" t="s">
        <v>1706</v>
      </c>
      <c r="M1227" s="65">
        <v>36</v>
      </c>
    </row>
    <row r="1228" spans="12:13">
      <c r="L1228" s="23" t="s">
        <v>1720</v>
      </c>
      <c r="M1228" s="65">
        <v>37</v>
      </c>
    </row>
    <row r="1229" spans="12:13">
      <c r="L1229" s="23" t="s">
        <v>1733</v>
      </c>
      <c r="M1229" s="65">
        <v>38</v>
      </c>
    </row>
    <row r="1230" spans="12:13">
      <c r="L1230" s="23" t="s">
        <v>1747</v>
      </c>
      <c r="M1230" s="65">
        <v>39</v>
      </c>
    </row>
    <row r="1231" spans="12:13">
      <c r="L1231" s="23" t="s">
        <v>1760</v>
      </c>
      <c r="M1231" s="65">
        <v>40</v>
      </c>
    </row>
    <row r="1232" spans="12:13">
      <c r="L1232" s="23" t="s">
        <v>1773</v>
      </c>
      <c r="M1232" s="65">
        <v>41</v>
      </c>
    </row>
    <row r="1233" spans="12:13">
      <c r="L1233" s="23" t="s">
        <v>1784</v>
      </c>
      <c r="M1233" s="65">
        <v>42</v>
      </c>
    </row>
    <row r="1234" spans="12:13">
      <c r="L1234" s="23" t="s">
        <v>1795</v>
      </c>
      <c r="M1234" s="65">
        <v>43</v>
      </c>
    </row>
    <row r="1235" spans="12:13">
      <c r="L1235" s="23" t="s">
        <v>974</v>
      </c>
      <c r="M1235" s="65">
        <v>44</v>
      </c>
    </row>
    <row r="1236" spans="12:13">
      <c r="L1236" s="23" t="s">
        <v>1816</v>
      </c>
      <c r="M1236" s="65">
        <v>45</v>
      </c>
    </row>
    <row r="1237" spans="12:13">
      <c r="L1237" s="23" t="s">
        <v>1827</v>
      </c>
      <c r="M1237" s="65">
        <v>46</v>
      </c>
    </row>
    <row r="1238" spans="12:13">
      <c r="L1238" s="23" t="s">
        <v>1838</v>
      </c>
      <c r="M1238" s="65">
        <v>47</v>
      </c>
    </row>
    <row r="1239" spans="12:13">
      <c r="L1239" s="23" t="s">
        <v>1848</v>
      </c>
      <c r="M1239" s="65">
        <v>48</v>
      </c>
    </row>
    <row r="1240" spans="12:13">
      <c r="L1240" s="23" t="s">
        <v>1858</v>
      </c>
      <c r="M1240" s="65">
        <v>49</v>
      </c>
    </row>
    <row r="1241" spans="12:13">
      <c r="L1241" s="23" t="s">
        <v>1868</v>
      </c>
      <c r="M1241" s="65">
        <v>50</v>
      </c>
    </row>
    <row r="1242" spans="12:13">
      <c r="L1242" s="23" t="s">
        <v>1877</v>
      </c>
      <c r="M1242" s="65">
        <v>51</v>
      </c>
    </row>
    <row r="1243" spans="12:13">
      <c r="L1243" s="23" t="s">
        <v>1885</v>
      </c>
      <c r="M1243" s="65">
        <v>52</v>
      </c>
    </row>
    <row r="1244" spans="12:13">
      <c r="L1244" s="23" t="s">
        <v>1892</v>
      </c>
      <c r="M1244" s="65">
        <v>53</v>
      </c>
    </row>
    <row r="1245" spans="12:13">
      <c r="L1245" s="23" t="s">
        <v>1899</v>
      </c>
      <c r="M1245" s="65">
        <v>54</v>
      </c>
    </row>
    <row r="1246" spans="12:13">
      <c r="L1246" s="23" t="s">
        <v>1906</v>
      </c>
      <c r="M1246" s="65">
        <v>55</v>
      </c>
    </row>
    <row r="1247" spans="12:13">
      <c r="L1247" s="23" t="s">
        <v>1913</v>
      </c>
      <c r="M1247" s="65">
        <v>56</v>
      </c>
    </row>
    <row r="1248" spans="12:13">
      <c r="L1248" s="23" t="s">
        <v>1920</v>
      </c>
      <c r="M1248" s="65">
        <v>57</v>
      </c>
    </row>
    <row r="1249" spans="12:13">
      <c r="L1249" s="23" t="s">
        <v>1926</v>
      </c>
      <c r="M1249" s="65">
        <v>58</v>
      </c>
    </row>
    <row r="1250" spans="12:13">
      <c r="L1250" s="23" t="s">
        <v>1932</v>
      </c>
      <c r="M1250" s="65">
        <v>59</v>
      </c>
    </row>
    <row r="1251" spans="12:13">
      <c r="L1251" s="23" t="s">
        <v>1939</v>
      </c>
      <c r="M1251" s="65">
        <v>60</v>
      </c>
    </row>
    <row r="1252" spans="12:13">
      <c r="L1252" s="23" t="s">
        <v>738</v>
      </c>
      <c r="M1252" s="65" t="s">
        <v>752</v>
      </c>
    </row>
    <row r="1253" spans="12:13">
      <c r="L1253" s="23" t="s">
        <v>783</v>
      </c>
      <c r="M1253" s="65" t="s">
        <v>798</v>
      </c>
    </row>
    <row r="1254" spans="12:13">
      <c r="L1254" s="23" t="s">
        <v>828</v>
      </c>
      <c r="M1254" s="65" t="s">
        <v>843</v>
      </c>
    </row>
    <row r="1255" spans="12:13">
      <c r="L1255" s="23" t="s">
        <v>874</v>
      </c>
      <c r="M1255" s="65" t="s">
        <v>888</v>
      </c>
    </row>
    <row r="1256" spans="12:13">
      <c r="L1256" s="23" t="s">
        <v>744</v>
      </c>
      <c r="M1256" s="65" t="s">
        <v>752</v>
      </c>
    </row>
    <row r="1257" spans="12:13">
      <c r="L1257" s="23" t="s">
        <v>789</v>
      </c>
      <c r="M1257" s="65" t="s">
        <v>798</v>
      </c>
    </row>
    <row r="1258" spans="12:13">
      <c r="L1258" s="23" t="s">
        <v>834</v>
      </c>
      <c r="M1258" s="65" t="s">
        <v>843</v>
      </c>
    </row>
    <row r="1259" spans="12:13">
      <c r="L1259" s="23" t="s">
        <v>879</v>
      </c>
      <c r="M1259" s="65" t="s">
        <v>888</v>
      </c>
    </row>
    <row r="1260" spans="12:13">
      <c r="L1260" s="23" t="s">
        <v>922</v>
      </c>
      <c r="M1260" s="65" t="s">
        <v>930</v>
      </c>
    </row>
    <row r="1261" spans="12:13">
      <c r="L1261" s="23" t="s">
        <v>962</v>
      </c>
      <c r="M1261" s="65" t="s">
        <v>970</v>
      </c>
    </row>
    <row r="1262" spans="12:13">
      <c r="L1262" s="23" t="s">
        <v>1001</v>
      </c>
      <c r="M1262" s="65" t="s">
        <v>1009</v>
      </c>
    </row>
    <row r="1263" spans="12:13">
      <c r="L1263" s="23" t="s">
        <v>1040</v>
      </c>
      <c r="M1263" s="65" t="s">
        <v>1048</v>
      </c>
    </row>
    <row r="1264" spans="12:13">
      <c r="L1264" s="23" t="s">
        <v>1078</v>
      </c>
      <c r="M1264" s="65" t="s">
        <v>1087</v>
      </c>
    </row>
    <row r="1265" spans="12:13">
      <c r="L1265" s="23" t="s">
        <v>1114</v>
      </c>
      <c r="M1265" s="65">
        <v>10</v>
      </c>
    </row>
    <row r="1266" spans="12:13">
      <c r="L1266" s="23" t="s">
        <v>1147</v>
      </c>
      <c r="M1266" s="65">
        <v>11</v>
      </c>
    </row>
    <row r="1267" spans="12:13">
      <c r="L1267" s="23" t="s">
        <v>1181</v>
      </c>
      <c r="M1267" s="65">
        <v>12</v>
      </c>
    </row>
    <row r="1268" spans="12:13">
      <c r="L1268" s="23" t="s">
        <v>1213</v>
      </c>
      <c r="M1268" s="65">
        <v>13</v>
      </c>
    </row>
    <row r="1269" spans="12:13">
      <c r="L1269" s="23" t="s">
        <v>1243</v>
      </c>
      <c r="M1269" s="65">
        <v>14</v>
      </c>
    </row>
    <row r="1270" spans="12:13">
      <c r="L1270" s="23" t="s">
        <v>1273</v>
      </c>
      <c r="M1270" s="65">
        <v>15</v>
      </c>
    </row>
    <row r="1271" spans="12:13">
      <c r="L1271" s="23" t="s">
        <v>1301</v>
      </c>
      <c r="M1271" s="65">
        <v>16</v>
      </c>
    </row>
    <row r="1272" spans="12:13">
      <c r="L1272" s="23" t="s">
        <v>1327</v>
      </c>
      <c r="M1272" s="65">
        <v>17</v>
      </c>
    </row>
    <row r="1273" spans="12:13">
      <c r="L1273" s="23" t="s">
        <v>1353</v>
      </c>
      <c r="M1273" s="65">
        <v>18</v>
      </c>
    </row>
    <row r="1274" spans="12:13">
      <c r="L1274" s="23" t="s">
        <v>1379</v>
      </c>
      <c r="M1274" s="65">
        <v>19</v>
      </c>
    </row>
    <row r="1275" spans="12:13">
      <c r="L1275" s="23" t="s">
        <v>1404</v>
      </c>
      <c r="M1275" s="65">
        <v>20</v>
      </c>
    </row>
    <row r="1276" spans="12:13">
      <c r="L1276" s="23" t="s">
        <v>1429</v>
      </c>
      <c r="M1276" s="65">
        <v>21</v>
      </c>
    </row>
    <row r="1277" spans="12:13">
      <c r="L1277" s="23" t="s">
        <v>1452</v>
      </c>
      <c r="M1277" s="65">
        <v>22</v>
      </c>
    </row>
    <row r="1278" spans="12:13">
      <c r="L1278" s="23" t="s">
        <v>1475</v>
      </c>
      <c r="M1278" s="65">
        <v>23</v>
      </c>
    </row>
    <row r="1279" spans="12:13">
      <c r="L1279" s="23" t="s">
        <v>1498</v>
      </c>
      <c r="M1279" s="65">
        <v>24</v>
      </c>
    </row>
    <row r="1280" spans="12:13">
      <c r="L1280" s="23" t="s">
        <v>1521</v>
      </c>
      <c r="M1280" s="65">
        <v>25</v>
      </c>
    </row>
    <row r="1281" spans="12:13">
      <c r="L1281" s="23" t="s">
        <v>1542</v>
      </c>
      <c r="M1281" s="65">
        <v>26</v>
      </c>
    </row>
    <row r="1282" spans="12:13">
      <c r="L1282" s="23" t="s">
        <v>1562</v>
      </c>
      <c r="M1282" s="65">
        <v>27</v>
      </c>
    </row>
    <row r="1283" spans="12:13">
      <c r="L1283" s="23" t="s">
        <v>1581</v>
      </c>
      <c r="M1283" s="65">
        <v>28</v>
      </c>
    </row>
    <row r="1284" spans="12:13">
      <c r="L1284" s="23" t="s">
        <v>1599</v>
      </c>
      <c r="M1284" s="65">
        <v>29</v>
      </c>
    </row>
    <row r="1285" spans="12:13">
      <c r="L1285" s="23" t="s">
        <v>1617</v>
      </c>
      <c r="M1285" s="65">
        <v>30</v>
      </c>
    </row>
    <row r="1286" spans="12:13">
      <c r="L1286" s="23" t="s">
        <v>1633</v>
      </c>
      <c r="M1286" s="65">
        <v>31</v>
      </c>
    </row>
    <row r="1287" spans="12:13">
      <c r="L1287" s="23" t="s">
        <v>1649</v>
      </c>
      <c r="M1287" s="65">
        <v>32</v>
      </c>
    </row>
    <row r="1288" spans="12:13">
      <c r="L1288" s="23" t="s">
        <v>1664</v>
      </c>
      <c r="M1288" s="65">
        <v>33</v>
      </c>
    </row>
    <row r="1289" spans="12:13">
      <c r="L1289" s="23" t="s">
        <v>1679</v>
      </c>
      <c r="M1289" s="65">
        <v>34</v>
      </c>
    </row>
    <row r="1290" spans="12:13">
      <c r="L1290" s="23" t="s">
        <v>1694</v>
      </c>
      <c r="M1290" s="65">
        <v>35</v>
      </c>
    </row>
    <row r="1291" spans="12:13">
      <c r="L1291" s="23" t="s">
        <v>1708</v>
      </c>
      <c r="M1291" s="65">
        <v>36</v>
      </c>
    </row>
    <row r="1292" spans="12:13">
      <c r="L1292" s="23" t="s">
        <v>1722</v>
      </c>
      <c r="M1292" s="65">
        <v>37</v>
      </c>
    </row>
    <row r="1293" spans="12:13">
      <c r="L1293" s="23" t="s">
        <v>1735</v>
      </c>
      <c r="M1293" s="65">
        <v>38</v>
      </c>
    </row>
    <row r="1294" spans="12:13">
      <c r="L1294" s="23" t="s">
        <v>1749</v>
      </c>
      <c r="M1294" s="65">
        <v>39</v>
      </c>
    </row>
    <row r="1295" spans="12:13">
      <c r="L1295" s="23" t="s">
        <v>1762</v>
      </c>
      <c r="M1295" s="65">
        <v>40</v>
      </c>
    </row>
    <row r="1296" spans="12:13">
      <c r="L1296" s="23" t="s">
        <v>1775</v>
      </c>
      <c r="M1296" s="65">
        <v>41</v>
      </c>
    </row>
    <row r="1297" spans="12:13">
      <c r="L1297" s="23" t="s">
        <v>1786</v>
      </c>
      <c r="M1297" s="65">
        <v>42</v>
      </c>
    </row>
    <row r="1298" spans="12:13">
      <c r="L1298" s="23" t="s">
        <v>1797</v>
      </c>
      <c r="M1298" s="65">
        <v>43</v>
      </c>
    </row>
    <row r="1299" spans="12:13">
      <c r="L1299" s="23" t="s">
        <v>1807</v>
      </c>
      <c r="M1299" s="65">
        <v>44</v>
      </c>
    </row>
    <row r="1300" spans="12:13">
      <c r="L1300" s="23" t="s">
        <v>1818</v>
      </c>
      <c r="M1300" s="65">
        <v>45</v>
      </c>
    </row>
    <row r="1301" spans="12:13">
      <c r="L1301" s="23" t="s">
        <v>1829</v>
      </c>
      <c r="M1301" s="65">
        <v>46</v>
      </c>
    </row>
    <row r="1302" spans="12:13">
      <c r="L1302" s="23" t="s">
        <v>1840</v>
      </c>
      <c r="M1302" s="65">
        <v>47</v>
      </c>
    </row>
    <row r="1303" spans="12:13">
      <c r="L1303" s="23" t="s">
        <v>1850</v>
      </c>
      <c r="M1303" s="65">
        <v>48</v>
      </c>
    </row>
    <row r="1304" spans="12:13">
      <c r="L1304" s="23" t="s">
        <v>1860</v>
      </c>
      <c r="M1304" s="65">
        <v>49</v>
      </c>
    </row>
    <row r="1305" spans="12:13">
      <c r="L1305" s="23" t="s">
        <v>746</v>
      </c>
      <c r="M1305" s="65" t="s">
        <v>752</v>
      </c>
    </row>
    <row r="1306" spans="12:13">
      <c r="L1306" s="23" t="s">
        <v>791</v>
      </c>
      <c r="M1306" s="65" t="s">
        <v>798</v>
      </c>
    </row>
    <row r="1307" spans="12:13">
      <c r="L1307" s="23" t="s">
        <v>836</v>
      </c>
      <c r="M1307" s="65" t="s">
        <v>843</v>
      </c>
    </row>
    <row r="1308" spans="12:13">
      <c r="L1308" s="23" t="s">
        <v>881</v>
      </c>
      <c r="M1308" s="65" t="s">
        <v>888</v>
      </c>
    </row>
    <row r="1309" spans="12:13">
      <c r="L1309" s="23" t="s">
        <v>924</v>
      </c>
      <c r="M1309" s="65" t="s">
        <v>930</v>
      </c>
    </row>
    <row r="1310" spans="12:13">
      <c r="L1310" s="23" t="s">
        <v>964</v>
      </c>
      <c r="M1310" s="65" t="s">
        <v>970</v>
      </c>
    </row>
    <row r="1311" spans="12:13">
      <c r="L1311" s="23" t="s">
        <v>1003</v>
      </c>
      <c r="M1311" s="65" t="s">
        <v>1009</v>
      </c>
    </row>
    <row r="1312" spans="12:13">
      <c r="L1312" s="23" t="s">
        <v>1042</v>
      </c>
      <c r="M1312" s="65" t="s">
        <v>1048</v>
      </c>
    </row>
    <row r="1313" spans="12:13">
      <c r="L1313" s="23" t="s">
        <v>1080</v>
      </c>
      <c r="M1313" s="65" t="s">
        <v>1087</v>
      </c>
    </row>
    <row r="1314" spans="12:13">
      <c r="L1314" s="23" t="s">
        <v>1116</v>
      </c>
      <c r="M1314" s="65">
        <v>10</v>
      </c>
    </row>
    <row r="1315" spans="12:13">
      <c r="L1315" s="23" t="s">
        <v>1149</v>
      </c>
      <c r="M1315" s="65">
        <v>11</v>
      </c>
    </row>
    <row r="1316" spans="12:13">
      <c r="L1316" s="23" t="s">
        <v>1183</v>
      </c>
      <c r="M1316" s="65">
        <v>12</v>
      </c>
    </row>
    <row r="1317" spans="12:13">
      <c r="L1317" s="23" t="s">
        <v>1215</v>
      </c>
      <c r="M1317" s="65">
        <v>13</v>
      </c>
    </row>
    <row r="1318" spans="12:13">
      <c r="L1318" s="23" t="s">
        <v>1245</v>
      </c>
      <c r="M1318" s="65">
        <v>14</v>
      </c>
    </row>
    <row r="1319" spans="12:13">
      <c r="L1319" s="23" t="s">
        <v>1274</v>
      </c>
      <c r="M1319" s="65">
        <v>15</v>
      </c>
    </row>
    <row r="1320" spans="12:13">
      <c r="L1320" s="23" t="s">
        <v>1302</v>
      </c>
      <c r="M1320" s="65">
        <v>16</v>
      </c>
    </row>
    <row r="1321" spans="12:13">
      <c r="L1321" s="23" t="s">
        <v>1328</v>
      </c>
      <c r="M1321" s="65">
        <v>17</v>
      </c>
    </row>
    <row r="1322" spans="12:13">
      <c r="L1322" s="23" t="s">
        <v>1354</v>
      </c>
      <c r="M1322" s="65">
        <v>18</v>
      </c>
    </row>
    <row r="1323" spans="12:13">
      <c r="L1323" s="23" t="s">
        <v>1380</v>
      </c>
      <c r="M1323" s="65">
        <v>19</v>
      </c>
    </row>
    <row r="1324" spans="12:13">
      <c r="L1324" s="23" t="s">
        <v>1405</v>
      </c>
      <c r="M1324" s="65">
        <v>20</v>
      </c>
    </row>
    <row r="1325" spans="12:13">
      <c r="L1325" s="23" t="s">
        <v>1430</v>
      </c>
      <c r="M1325" s="65">
        <v>21</v>
      </c>
    </row>
    <row r="1326" spans="12:13">
      <c r="L1326" s="23" t="s">
        <v>1453</v>
      </c>
      <c r="M1326" s="65">
        <v>22</v>
      </c>
    </row>
    <row r="1327" spans="12:13">
      <c r="L1327" s="23" t="s">
        <v>1476</v>
      </c>
      <c r="M1327" s="65">
        <v>23</v>
      </c>
    </row>
    <row r="1328" spans="12:13">
      <c r="L1328" s="23" t="s">
        <v>1499</v>
      </c>
      <c r="M1328" s="65">
        <v>24</v>
      </c>
    </row>
    <row r="1329" spans="12:13">
      <c r="L1329" s="23" t="s">
        <v>1522</v>
      </c>
      <c r="M1329" s="65">
        <v>25</v>
      </c>
    </row>
    <row r="1330" spans="12:13">
      <c r="L1330" s="23" t="s">
        <v>1543</v>
      </c>
      <c r="M1330" s="65">
        <v>26</v>
      </c>
    </row>
    <row r="1331" spans="12:13">
      <c r="L1331" s="23" t="s">
        <v>1563</v>
      </c>
      <c r="M1331" s="65">
        <v>27</v>
      </c>
    </row>
    <row r="1332" spans="12:13">
      <c r="L1332" s="23" t="s">
        <v>1582</v>
      </c>
      <c r="M1332" s="65">
        <v>28</v>
      </c>
    </row>
    <row r="1333" spans="12:13">
      <c r="L1333" s="23" t="s">
        <v>1600</v>
      </c>
      <c r="M1333" s="65">
        <v>29</v>
      </c>
    </row>
    <row r="1334" spans="12:13">
      <c r="L1334" s="23" t="s">
        <v>1618</v>
      </c>
      <c r="M1334" s="65">
        <v>30</v>
      </c>
    </row>
    <row r="1335" spans="12:13">
      <c r="L1335" s="23" t="s">
        <v>1634</v>
      </c>
      <c r="M1335" s="65">
        <v>31</v>
      </c>
    </row>
    <row r="1336" spans="12:13">
      <c r="L1336" s="23" t="s">
        <v>1650</v>
      </c>
      <c r="M1336" s="65">
        <v>32</v>
      </c>
    </row>
    <row r="1337" spans="12:13">
      <c r="L1337" s="23" t="s">
        <v>1665</v>
      </c>
      <c r="M1337" s="65">
        <v>33</v>
      </c>
    </row>
    <row r="1338" spans="12:13">
      <c r="L1338" s="23" t="s">
        <v>1680</v>
      </c>
      <c r="M1338" s="65">
        <v>34</v>
      </c>
    </row>
    <row r="1339" spans="12:13">
      <c r="L1339" s="23" t="s">
        <v>1695</v>
      </c>
      <c r="M1339" s="65">
        <v>35</v>
      </c>
    </row>
    <row r="1340" spans="12:13">
      <c r="L1340" s="23" t="s">
        <v>1709</v>
      </c>
      <c r="M1340" s="65">
        <v>36</v>
      </c>
    </row>
    <row r="1341" spans="12:13">
      <c r="L1341" s="23" t="s">
        <v>1723</v>
      </c>
      <c r="M1341" s="65">
        <v>37</v>
      </c>
    </row>
    <row r="1342" spans="12:13">
      <c r="L1342" s="23" t="s">
        <v>1736</v>
      </c>
      <c r="M1342" s="65">
        <v>38</v>
      </c>
    </row>
    <row r="1343" spans="12:13">
      <c r="L1343" s="23" t="s">
        <v>1750</v>
      </c>
      <c r="M1343" s="65">
        <v>39</v>
      </c>
    </row>
    <row r="1344" spans="12:13">
      <c r="L1344" s="23" t="s">
        <v>1763</v>
      </c>
      <c r="M1344" s="65">
        <v>40</v>
      </c>
    </row>
    <row r="1345" spans="12:13">
      <c r="L1345" s="23" t="s">
        <v>1776</v>
      </c>
      <c r="M1345" s="65">
        <v>41</v>
      </c>
    </row>
    <row r="1346" spans="12:13">
      <c r="L1346" s="23" t="s">
        <v>1787</v>
      </c>
      <c r="M1346" s="65">
        <v>42</v>
      </c>
    </row>
    <row r="1347" spans="12:13">
      <c r="L1347" s="23" t="s">
        <v>1798</v>
      </c>
      <c r="M1347" s="65">
        <v>43</v>
      </c>
    </row>
    <row r="1348" spans="12:13">
      <c r="L1348" s="23" t="s">
        <v>1808</v>
      </c>
      <c r="M1348" s="65">
        <v>44</v>
      </c>
    </row>
    <row r="1349" spans="12:13">
      <c r="L1349" s="23" t="s">
        <v>1819</v>
      </c>
      <c r="M1349" s="65">
        <v>45</v>
      </c>
    </row>
    <row r="1350" spans="12:13">
      <c r="L1350" s="23" t="s">
        <v>1830</v>
      </c>
      <c r="M1350" s="65">
        <v>46</v>
      </c>
    </row>
    <row r="1351" spans="12:13">
      <c r="L1351" s="23" t="s">
        <v>1841</v>
      </c>
      <c r="M1351" s="65">
        <v>47</v>
      </c>
    </row>
    <row r="1352" spans="12:13">
      <c r="L1352" s="23" t="s">
        <v>1851</v>
      </c>
      <c r="M1352" s="65">
        <v>48</v>
      </c>
    </row>
    <row r="1353" spans="12:13">
      <c r="L1353" s="23" t="s">
        <v>1861</v>
      </c>
      <c r="M1353" s="65">
        <v>49</v>
      </c>
    </row>
    <row r="1354" spans="12:13">
      <c r="L1354" s="23" t="s">
        <v>1870</v>
      </c>
      <c r="M1354" s="65">
        <v>50</v>
      </c>
    </row>
    <row r="1355" spans="12:13">
      <c r="L1355" s="23" t="s">
        <v>1878</v>
      </c>
      <c r="M1355" s="65">
        <v>51</v>
      </c>
    </row>
    <row r="1356" spans="12:13">
      <c r="L1356" s="23" t="s">
        <v>1886</v>
      </c>
      <c r="M1356" s="65">
        <v>52</v>
      </c>
    </row>
    <row r="1357" spans="12:13">
      <c r="L1357" s="23" t="s">
        <v>1893</v>
      </c>
      <c r="M1357" s="65">
        <v>53</v>
      </c>
    </row>
    <row r="1358" spans="12:13">
      <c r="L1358" s="23" t="s">
        <v>1900</v>
      </c>
      <c r="M1358" s="65">
        <v>54</v>
      </c>
    </row>
    <row r="1359" spans="12:13">
      <c r="L1359" s="23" t="s">
        <v>1907</v>
      </c>
      <c r="M1359" s="65">
        <v>55</v>
      </c>
    </row>
    <row r="1360" spans="12:13">
      <c r="L1360" s="23" t="s">
        <v>1914</v>
      </c>
      <c r="M1360" s="65">
        <v>56</v>
      </c>
    </row>
    <row r="1361" spans="12:13">
      <c r="L1361" s="23" t="s">
        <v>1921</v>
      </c>
      <c r="M1361" s="65">
        <v>57</v>
      </c>
    </row>
    <row r="1362" spans="12:13">
      <c r="L1362" s="23" t="s">
        <v>1927</v>
      </c>
      <c r="M1362" s="65">
        <v>58</v>
      </c>
    </row>
    <row r="1363" spans="12:13">
      <c r="L1363" s="23" t="s">
        <v>1933</v>
      </c>
      <c r="M1363" s="65">
        <v>59</v>
      </c>
    </row>
    <row r="1364" spans="12:13">
      <c r="L1364" s="23" t="s">
        <v>1940</v>
      </c>
      <c r="M1364" s="65">
        <v>60</v>
      </c>
    </row>
    <row r="1365" spans="12:13">
      <c r="L1365" s="23" t="s">
        <v>1945</v>
      </c>
      <c r="M1365" s="65">
        <v>61</v>
      </c>
    </row>
    <row r="1366" spans="12:13">
      <c r="L1366" s="23" t="s">
        <v>1951</v>
      </c>
      <c r="M1366" s="65">
        <v>62</v>
      </c>
    </row>
    <row r="1367" spans="12:13">
      <c r="L1367" s="23" t="s">
        <v>1957</v>
      </c>
      <c r="M1367" s="65">
        <v>63</v>
      </c>
    </row>
    <row r="1368" spans="12:13">
      <c r="L1368" s="23" t="s">
        <v>1962</v>
      </c>
      <c r="M1368" s="65">
        <v>64</v>
      </c>
    </row>
    <row r="1369" spans="12:13">
      <c r="L1369" s="23" t="s">
        <v>1968</v>
      </c>
      <c r="M1369" s="65">
        <v>65</v>
      </c>
    </row>
    <row r="1370" spans="12:13">
      <c r="L1370" s="23" t="s">
        <v>1974</v>
      </c>
      <c r="M1370" s="65">
        <v>66</v>
      </c>
    </row>
    <row r="1371" spans="12:13">
      <c r="L1371" s="23" t="s">
        <v>1979</v>
      </c>
      <c r="M1371" s="65">
        <v>67</v>
      </c>
    </row>
    <row r="1372" spans="12:13">
      <c r="L1372" s="23" t="s">
        <v>1985</v>
      </c>
      <c r="M1372" s="65">
        <v>68</v>
      </c>
    </row>
    <row r="1373" spans="12:13">
      <c r="L1373" s="23" t="s">
        <v>1990</v>
      </c>
      <c r="M1373" s="65">
        <v>69</v>
      </c>
    </row>
    <row r="1374" spans="12:13">
      <c r="L1374" s="23" t="s">
        <v>1996</v>
      </c>
      <c r="M1374" s="65">
        <v>70</v>
      </c>
    </row>
    <row r="1375" spans="12:13">
      <c r="L1375" s="23" t="s">
        <v>2002</v>
      </c>
      <c r="M1375" s="65">
        <v>71</v>
      </c>
    </row>
    <row r="1376" spans="12:13">
      <c r="L1376" s="23" t="s">
        <v>2007</v>
      </c>
      <c r="M1376" s="65">
        <v>72</v>
      </c>
    </row>
    <row r="1377" spans="12:13">
      <c r="L1377" s="23" t="s">
        <v>2013</v>
      </c>
      <c r="M1377" s="65">
        <v>73</v>
      </c>
    </row>
    <row r="1378" spans="12:13">
      <c r="L1378" s="23" t="s">
        <v>2019</v>
      </c>
      <c r="M1378" s="65">
        <v>74</v>
      </c>
    </row>
    <row r="1379" spans="12:13">
      <c r="L1379" s="23" t="s">
        <v>2025</v>
      </c>
      <c r="M1379" s="65">
        <v>75</v>
      </c>
    </row>
    <row r="1380" spans="12:13">
      <c r="L1380" s="23" t="s">
        <v>2031</v>
      </c>
      <c r="M1380" s="65">
        <v>76</v>
      </c>
    </row>
    <row r="1381" spans="12:13">
      <c r="L1381" s="23" t="s">
        <v>2037</v>
      </c>
      <c r="M1381" s="65">
        <v>77</v>
      </c>
    </row>
    <row r="1382" spans="12:13">
      <c r="L1382" s="23" t="s">
        <v>743</v>
      </c>
      <c r="M1382" s="65" t="s">
        <v>2463</v>
      </c>
    </row>
    <row r="1383" spans="12:13">
      <c r="L1383" s="23" t="s">
        <v>788</v>
      </c>
      <c r="M1383" s="65" t="s">
        <v>2464</v>
      </c>
    </row>
    <row r="1384" spans="12:13">
      <c r="L1384" s="23" t="s">
        <v>833</v>
      </c>
      <c r="M1384" s="65" t="s">
        <v>2465</v>
      </c>
    </row>
    <row r="1385" spans="12:13">
      <c r="L1385" s="23" t="s">
        <v>189</v>
      </c>
      <c r="M1385" s="65" t="s">
        <v>2466</v>
      </c>
    </row>
    <row r="1386" spans="12:13">
      <c r="L1386" s="23" t="s">
        <v>747</v>
      </c>
      <c r="M1386" s="65" t="s">
        <v>2467</v>
      </c>
    </row>
    <row r="1387" spans="12:13">
      <c r="L1387" s="23" t="s">
        <v>792</v>
      </c>
      <c r="M1387" s="65" t="s">
        <v>2468</v>
      </c>
    </row>
    <row r="1388" spans="12:13">
      <c r="L1388" s="23" t="s">
        <v>837</v>
      </c>
      <c r="M1388" s="65" t="s">
        <v>2469</v>
      </c>
    </row>
    <row r="1389" spans="12:13">
      <c r="L1389" s="23" t="s">
        <v>882</v>
      </c>
      <c r="M1389" s="65" t="s">
        <v>2470</v>
      </c>
    </row>
    <row r="1390" spans="12:13">
      <c r="L1390" s="23" t="s">
        <v>925</v>
      </c>
      <c r="M1390" s="65" t="s">
        <v>2471</v>
      </c>
    </row>
    <row r="1391" spans="12:13">
      <c r="L1391" s="23" t="s">
        <v>965</v>
      </c>
      <c r="M1391" s="65" t="s">
        <v>2472</v>
      </c>
    </row>
    <row r="1392" spans="12:13">
      <c r="L1392" s="23" t="s">
        <v>1004</v>
      </c>
      <c r="M1392" s="65" t="s">
        <v>2473</v>
      </c>
    </row>
    <row r="1393" spans="12:13">
      <c r="L1393" s="23" t="s">
        <v>1043</v>
      </c>
      <c r="M1393" s="65" t="s">
        <v>2474</v>
      </c>
    </row>
    <row r="1394" spans="12:13">
      <c r="L1394" s="23" t="s">
        <v>1081</v>
      </c>
      <c r="M1394" s="65" t="s">
        <v>2475</v>
      </c>
    </row>
    <row r="1395" spans="12:13">
      <c r="L1395" s="23" t="s">
        <v>1117</v>
      </c>
      <c r="M1395" s="65" t="s">
        <v>2476</v>
      </c>
    </row>
    <row r="1396" spans="12:13">
      <c r="L1396" s="23" t="s">
        <v>1150</v>
      </c>
      <c r="M1396" s="65" t="s">
        <v>2477</v>
      </c>
    </row>
    <row r="1397" spans="12:13">
      <c r="L1397" s="23" t="s">
        <v>1184</v>
      </c>
      <c r="M1397" s="65" t="s">
        <v>2478</v>
      </c>
    </row>
    <row r="1398" spans="12:13">
      <c r="L1398" s="23" t="s">
        <v>1216</v>
      </c>
      <c r="M1398" s="65" t="s">
        <v>2479</v>
      </c>
    </row>
    <row r="1399" spans="12:13">
      <c r="L1399" s="23" t="s">
        <v>1246</v>
      </c>
      <c r="M1399" s="65" t="s">
        <v>2480</v>
      </c>
    </row>
    <row r="1400" spans="12:13">
      <c r="L1400" s="23" t="s">
        <v>1275</v>
      </c>
      <c r="M1400" s="65" t="s">
        <v>2481</v>
      </c>
    </row>
    <row r="1401" spans="12:13">
      <c r="L1401" s="23" t="s">
        <v>1303</v>
      </c>
      <c r="M1401" s="65" t="s">
        <v>2482</v>
      </c>
    </row>
    <row r="1402" spans="12:13">
      <c r="L1402" s="23" t="s">
        <v>1329</v>
      </c>
      <c r="M1402" s="65" t="s">
        <v>2483</v>
      </c>
    </row>
    <row r="1403" spans="12:13">
      <c r="L1403" s="23" t="s">
        <v>1355</v>
      </c>
      <c r="M1403" s="65" t="s">
        <v>2484</v>
      </c>
    </row>
    <row r="1404" spans="12:13">
      <c r="L1404" s="23" t="s">
        <v>1381</v>
      </c>
      <c r="M1404" s="65" t="s">
        <v>2485</v>
      </c>
    </row>
    <row r="1405" spans="12:13">
      <c r="L1405" s="23" t="s">
        <v>1406</v>
      </c>
      <c r="M1405" s="65" t="s">
        <v>2486</v>
      </c>
    </row>
    <row r="1406" spans="12:13">
      <c r="L1406" s="23" t="s">
        <v>1431</v>
      </c>
      <c r="M1406" s="65" t="s">
        <v>2487</v>
      </c>
    </row>
    <row r="1407" spans="12:13">
      <c r="L1407" s="23" t="s">
        <v>1454</v>
      </c>
      <c r="M1407" s="65" t="s">
        <v>2488</v>
      </c>
    </row>
    <row r="1408" spans="12:13">
      <c r="L1408" s="23" t="s">
        <v>1477</v>
      </c>
      <c r="M1408" s="65" t="s">
        <v>2489</v>
      </c>
    </row>
    <row r="1409" spans="12:13">
      <c r="L1409" s="23" t="s">
        <v>1500</v>
      </c>
      <c r="M1409" s="65" t="s">
        <v>2490</v>
      </c>
    </row>
    <row r="1410" spans="12:13">
      <c r="L1410" s="23" t="s">
        <v>1523</v>
      </c>
      <c r="M1410" s="65" t="s">
        <v>2491</v>
      </c>
    </row>
    <row r="1411" spans="12:13">
      <c r="L1411" s="23" t="s">
        <v>1544</v>
      </c>
      <c r="M1411" s="65" t="s">
        <v>2492</v>
      </c>
    </row>
    <row r="1412" spans="12:13">
      <c r="L1412" s="23" t="s">
        <v>1564</v>
      </c>
      <c r="M1412" s="65" t="s">
        <v>2493</v>
      </c>
    </row>
    <row r="1413" spans="12:13">
      <c r="L1413" s="23" t="s">
        <v>749</v>
      </c>
      <c r="M1413" s="65" t="s">
        <v>2494</v>
      </c>
    </row>
    <row r="1414" spans="12:13">
      <c r="L1414" s="23" t="s">
        <v>794</v>
      </c>
      <c r="M1414" s="65" t="s">
        <v>94</v>
      </c>
    </row>
    <row r="1415" spans="12:13">
      <c r="L1415" s="23" t="s">
        <v>839</v>
      </c>
      <c r="M1415" s="65" t="s">
        <v>188</v>
      </c>
    </row>
    <row r="1416" spans="12:13">
      <c r="L1416" s="23" t="s">
        <v>884</v>
      </c>
      <c r="M1416" s="65" t="s">
        <v>2495</v>
      </c>
    </row>
    <row r="1417" spans="12:13">
      <c r="L1417" s="23" t="s">
        <v>927</v>
      </c>
      <c r="M1417" s="65" t="s">
        <v>2496</v>
      </c>
    </row>
    <row r="1418" spans="12:13">
      <c r="L1418" s="23" t="s">
        <v>967</v>
      </c>
      <c r="M1418" s="65" t="s">
        <v>110</v>
      </c>
    </row>
    <row r="1419" spans="12:13">
      <c r="L1419" s="23" t="s">
        <v>1006</v>
      </c>
      <c r="M1419" s="65" t="s">
        <v>2218</v>
      </c>
    </row>
    <row r="1420" spans="12:13">
      <c r="L1420" s="23" t="s">
        <v>1045</v>
      </c>
      <c r="M1420" s="65" t="s">
        <v>2219</v>
      </c>
    </row>
    <row r="1421" spans="12:13">
      <c r="L1421" s="23" t="s">
        <v>1083</v>
      </c>
      <c r="M1421" s="65" t="s">
        <v>2497</v>
      </c>
    </row>
    <row r="1422" spans="12:13">
      <c r="L1422" s="23" t="s">
        <v>1119</v>
      </c>
      <c r="M1422" s="65" t="s">
        <v>120</v>
      </c>
    </row>
    <row r="1423" spans="12:13">
      <c r="L1423" s="23" t="s">
        <v>1152</v>
      </c>
      <c r="M1423" s="65" t="s">
        <v>2229</v>
      </c>
    </row>
    <row r="1424" spans="12:13">
      <c r="L1424" s="23" t="s">
        <v>1186</v>
      </c>
      <c r="M1424" s="65" t="s">
        <v>2498</v>
      </c>
    </row>
    <row r="1425" spans="12:13">
      <c r="L1425" s="23" t="s">
        <v>1218</v>
      </c>
      <c r="M1425" s="65" t="s">
        <v>2499</v>
      </c>
    </row>
    <row r="1426" spans="12:13">
      <c r="L1426" s="23" t="s">
        <v>1248</v>
      </c>
      <c r="M1426" s="65" t="s">
        <v>2500</v>
      </c>
    </row>
    <row r="1427" spans="12:13">
      <c r="L1427" s="23" t="s">
        <v>1277</v>
      </c>
      <c r="M1427" s="65" t="s">
        <v>2501</v>
      </c>
    </row>
    <row r="1428" spans="12:13">
      <c r="L1428" s="23" t="s">
        <v>1305</v>
      </c>
      <c r="M1428" s="65" t="s">
        <v>192</v>
      </c>
    </row>
    <row r="1429" spans="12:13">
      <c r="L1429" s="23" t="s">
        <v>1331</v>
      </c>
      <c r="M1429" s="65" t="s">
        <v>144</v>
      </c>
    </row>
    <row r="1430" spans="12:13">
      <c r="L1430" s="23" t="s">
        <v>1357</v>
      </c>
      <c r="M1430" s="65" t="s">
        <v>146</v>
      </c>
    </row>
    <row r="1431" spans="12:13">
      <c r="L1431" s="23" t="s">
        <v>1383</v>
      </c>
      <c r="M1431" s="65" t="s">
        <v>2502</v>
      </c>
    </row>
    <row r="1432" spans="12:13">
      <c r="L1432" s="23" t="s">
        <v>1408</v>
      </c>
      <c r="M1432" s="65" t="s">
        <v>2300</v>
      </c>
    </row>
    <row r="1433" spans="12:13">
      <c r="L1433" s="23" t="s">
        <v>1433</v>
      </c>
      <c r="M1433" s="65" t="s">
        <v>2239</v>
      </c>
    </row>
    <row r="1434" spans="12:13">
      <c r="L1434" s="23" t="s">
        <v>1456</v>
      </c>
      <c r="M1434" s="65" t="s">
        <v>164</v>
      </c>
    </row>
    <row r="1435" spans="12:13">
      <c r="L1435" s="23" t="s">
        <v>1479</v>
      </c>
      <c r="M1435" s="65" t="s">
        <v>168</v>
      </c>
    </row>
    <row r="1436" spans="12:13">
      <c r="L1436" s="23" t="s">
        <v>1502</v>
      </c>
      <c r="M1436" s="65" t="s">
        <v>174</v>
      </c>
    </row>
    <row r="1437" spans="12:13">
      <c r="L1437" s="23" t="s">
        <v>1525</v>
      </c>
      <c r="M1437" s="65" t="s">
        <v>2327</v>
      </c>
    </row>
    <row r="1438" spans="12:13">
      <c r="L1438" s="23" t="s">
        <v>1546</v>
      </c>
      <c r="M1438" s="65" t="s">
        <v>2328</v>
      </c>
    </row>
    <row r="1439" spans="12:13">
      <c r="L1439" s="23" t="s">
        <v>1566</v>
      </c>
      <c r="M1439" s="65" t="s">
        <v>2329</v>
      </c>
    </row>
    <row r="1440" spans="12:13">
      <c r="L1440" s="23" t="s">
        <v>1584</v>
      </c>
      <c r="M1440" s="65" t="s">
        <v>2503</v>
      </c>
    </row>
    <row r="1441" spans="12:13">
      <c r="L1441" s="23" t="s">
        <v>1602</v>
      </c>
      <c r="M1441" s="65" t="s">
        <v>1997</v>
      </c>
    </row>
    <row r="1442" spans="12:13">
      <c r="L1442" s="23" t="s">
        <v>892</v>
      </c>
      <c r="M1442" s="65" t="s">
        <v>162</v>
      </c>
    </row>
    <row r="1443" spans="12:13">
      <c r="L1443" s="23" t="s">
        <v>1636</v>
      </c>
      <c r="M1443" s="65" t="s">
        <v>2504</v>
      </c>
    </row>
    <row r="1444" spans="12:13">
      <c r="L1444" s="23" t="s">
        <v>1652</v>
      </c>
      <c r="M1444" s="65" t="s">
        <v>2505</v>
      </c>
    </row>
    <row r="1445" spans="12:13">
      <c r="L1445" s="23" t="s">
        <v>1667</v>
      </c>
      <c r="M1445" s="65" t="s">
        <v>2147</v>
      </c>
    </row>
    <row r="1446" spans="12:13">
      <c r="L1446" s="23" t="s">
        <v>1682</v>
      </c>
      <c r="M1446" s="65" t="s">
        <v>2245</v>
      </c>
    </row>
    <row r="1447" spans="12:13">
      <c r="L1447" s="23" t="s">
        <v>1697</v>
      </c>
      <c r="M1447" s="65" t="s">
        <v>2506</v>
      </c>
    </row>
    <row r="1448" spans="12:13">
      <c r="L1448" s="23" t="s">
        <v>1711</v>
      </c>
      <c r="M1448" s="65" t="s">
        <v>2507</v>
      </c>
    </row>
    <row r="1449" spans="12:13">
      <c r="L1449" s="23" t="s">
        <v>1725</v>
      </c>
      <c r="M1449" s="65" t="s">
        <v>2508</v>
      </c>
    </row>
    <row r="1450" spans="12:13">
      <c r="L1450" s="23" t="s">
        <v>1738</v>
      </c>
      <c r="M1450" s="65" t="s">
        <v>2509</v>
      </c>
    </row>
    <row r="1451" spans="12:13">
      <c r="L1451" s="23" t="s">
        <v>1752</v>
      </c>
      <c r="M1451" s="65" t="s">
        <v>2510</v>
      </c>
    </row>
    <row r="1452" spans="12:13">
      <c r="L1452" s="23" t="s">
        <v>1764</v>
      </c>
      <c r="M1452" s="65" t="s">
        <v>2511</v>
      </c>
    </row>
    <row r="1453" spans="12:13">
      <c r="L1453" s="23" t="s">
        <v>1777</v>
      </c>
      <c r="M1453" s="65" t="s">
        <v>2248</v>
      </c>
    </row>
    <row r="1454" spans="12:13">
      <c r="L1454" s="23" t="s">
        <v>1788</v>
      </c>
      <c r="M1454" s="65" t="s">
        <v>2008</v>
      </c>
    </row>
    <row r="1455" spans="12:13">
      <c r="L1455" s="23" t="s">
        <v>1799</v>
      </c>
      <c r="M1455" s="65" t="s">
        <v>2032</v>
      </c>
    </row>
    <row r="1456" spans="12:13">
      <c r="L1456" s="23" t="s">
        <v>1809</v>
      </c>
      <c r="M1456" s="65" t="s">
        <v>2341</v>
      </c>
    </row>
    <row r="1457" spans="12:13">
      <c r="L1457" s="23" t="s">
        <v>1820</v>
      </c>
      <c r="M1457" s="65" t="s">
        <v>2060</v>
      </c>
    </row>
    <row r="1458" spans="12:13">
      <c r="L1458" s="23" t="s">
        <v>1831</v>
      </c>
      <c r="M1458" s="65" t="s">
        <v>2512</v>
      </c>
    </row>
    <row r="1459" spans="12:13">
      <c r="L1459" s="23" t="s">
        <v>1842</v>
      </c>
      <c r="M1459" s="65" t="s">
        <v>214</v>
      </c>
    </row>
    <row r="1460" spans="12:13">
      <c r="L1460" s="23" t="s">
        <v>1852</v>
      </c>
      <c r="M1460" s="65" t="s">
        <v>2513</v>
      </c>
    </row>
    <row r="1461" spans="12:13">
      <c r="L1461" s="23" t="s">
        <v>1862</v>
      </c>
      <c r="M1461" s="65" t="s">
        <v>2514</v>
      </c>
    </row>
    <row r="1462" spans="12:13">
      <c r="L1462" s="23" t="s">
        <v>1871</v>
      </c>
      <c r="M1462" s="65" t="s">
        <v>271</v>
      </c>
    </row>
    <row r="1463" spans="12:13">
      <c r="L1463" s="23" t="s">
        <v>1879</v>
      </c>
      <c r="M1463" s="65" t="s">
        <v>2352</v>
      </c>
    </row>
    <row r="1464" spans="12:13">
      <c r="L1464" s="23" t="s">
        <v>1887</v>
      </c>
      <c r="M1464" s="65" t="s">
        <v>2354</v>
      </c>
    </row>
    <row r="1465" spans="12:13">
      <c r="L1465" s="23" t="s">
        <v>1894</v>
      </c>
      <c r="M1465" s="65" t="s">
        <v>1765</v>
      </c>
    </row>
    <row r="1466" spans="12:13">
      <c r="L1466" s="23" t="s">
        <v>1901</v>
      </c>
      <c r="M1466" s="65" t="s">
        <v>2264</v>
      </c>
    </row>
    <row r="1467" spans="12:13">
      <c r="L1467" s="23" t="s">
        <v>1908</v>
      </c>
      <c r="M1467" s="65" t="s">
        <v>2515</v>
      </c>
    </row>
    <row r="1468" spans="12:13">
      <c r="L1468" s="23" t="s">
        <v>1915</v>
      </c>
      <c r="M1468" s="65" t="s">
        <v>2516</v>
      </c>
    </row>
    <row r="1469" spans="12:13">
      <c r="L1469" s="23" t="s">
        <v>750</v>
      </c>
      <c r="M1469" s="65" t="s">
        <v>2517</v>
      </c>
    </row>
    <row r="1470" spans="12:13">
      <c r="L1470" s="23" t="s">
        <v>795</v>
      </c>
      <c r="M1470" s="65" t="s">
        <v>2518</v>
      </c>
    </row>
    <row r="1471" spans="12:13">
      <c r="L1471" s="23" t="s">
        <v>840</v>
      </c>
      <c r="M1471" s="65" t="s">
        <v>2519</v>
      </c>
    </row>
    <row r="1472" spans="12:13">
      <c r="L1472" s="23" t="s">
        <v>885</v>
      </c>
      <c r="M1472" s="65" t="s">
        <v>2520</v>
      </c>
    </row>
    <row r="1473" spans="12:13">
      <c r="L1473" s="23" t="s">
        <v>928</v>
      </c>
      <c r="M1473" s="65" t="s">
        <v>2521</v>
      </c>
    </row>
    <row r="1474" spans="12:13">
      <c r="L1474" s="23" t="s">
        <v>968</v>
      </c>
      <c r="M1474" s="65" t="s">
        <v>2522</v>
      </c>
    </row>
    <row r="1475" spans="12:13">
      <c r="L1475" s="23" t="s">
        <v>1007</v>
      </c>
      <c r="M1475" s="65" t="s">
        <v>2523</v>
      </c>
    </row>
    <row r="1476" spans="12:13">
      <c r="L1476" s="23" t="s">
        <v>1046</v>
      </c>
      <c r="M1476" s="65" t="s">
        <v>2524</v>
      </c>
    </row>
    <row r="1477" spans="12:13">
      <c r="L1477" s="23" t="s">
        <v>1084</v>
      </c>
      <c r="M1477" s="65" t="s">
        <v>2525</v>
      </c>
    </row>
    <row r="1478" spans="12:13">
      <c r="L1478" s="23" t="s">
        <v>1063</v>
      </c>
      <c r="M1478" s="65" t="s">
        <v>1969</v>
      </c>
    </row>
    <row r="1479" spans="12:13">
      <c r="L1479" s="23" t="s">
        <v>1153</v>
      </c>
      <c r="M1479" s="65" t="s">
        <v>2526</v>
      </c>
    </row>
    <row r="1480" spans="12:13">
      <c r="L1480" s="23" t="s">
        <v>1187</v>
      </c>
      <c r="M1480" s="65" t="s">
        <v>2527</v>
      </c>
    </row>
    <row r="1481" spans="12:13">
      <c r="L1481" s="23" t="s">
        <v>1219</v>
      </c>
      <c r="M1481" s="65" t="s">
        <v>2528</v>
      </c>
    </row>
    <row r="1482" spans="12:13">
      <c r="L1482" s="23" t="s">
        <v>1249</v>
      </c>
      <c r="M1482" s="65" t="s">
        <v>2529</v>
      </c>
    </row>
    <row r="1483" spans="12:13">
      <c r="L1483" s="23" t="s">
        <v>1278</v>
      </c>
      <c r="M1483" s="65" t="s">
        <v>2530</v>
      </c>
    </row>
    <row r="1484" spans="12:13">
      <c r="L1484" s="23" t="s">
        <v>1306</v>
      </c>
      <c r="M1484" s="65" t="s">
        <v>2531</v>
      </c>
    </row>
    <row r="1485" spans="12:13">
      <c r="L1485" s="23" t="s">
        <v>1332</v>
      </c>
      <c r="M1485" s="65" t="s">
        <v>2147</v>
      </c>
    </row>
    <row r="1486" spans="12:13">
      <c r="L1486" s="23" t="s">
        <v>1358</v>
      </c>
      <c r="M1486" s="65" t="s">
        <v>2532</v>
      </c>
    </row>
    <row r="1487" spans="12:13">
      <c r="L1487" s="23" t="s">
        <v>1384</v>
      </c>
      <c r="M1487" s="65" t="s">
        <v>2533</v>
      </c>
    </row>
    <row r="1488" spans="12:13">
      <c r="L1488" s="23" t="s">
        <v>1409</v>
      </c>
      <c r="M1488" s="65" t="s">
        <v>2534</v>
      </c>
    </row>
    <row r="1489" spans="12:13">
      <c r="L1489" s="23" t="s">
        <v>1434</v>
      </c>
      <c r="M1489" s="65" t="s">
        <v>2535</v>
      </c>
    </row>
    <row r="1490" spans="12:13">
      <c r="L1490" s="23" t="s">
        <v>1457</v>
      </c>
      <c r="M1490" s="65" t="s">
        <v>2536</v>
      </c>
    </row>
    <row r="1491" spans="12:13">
      <c r="L1491" s="23" t="s">
        <v>1480</v>
      </c>
      <c r="M1491" s="65" t="s">
        <v>2537</v>
      </c>
    </row>
    <row r="1492" spans="12:13">
      <c r="L1492" s="23" t="s">
        <v>1503</v>
      </c>
      <c r="M1492" s="65" t="s">
        <v>2538</v>
      </c>
    </row>
    <row r="1493" spans="12:13">
      <c r="L1493" s="23" t="s">
        <v>741</v>
      </c>
      <c r="M1493" s="65" t="s">
        <v>2539</v>
      </c>
    </row>
    <row r="1494" spans="12:13">
      <c r="L1494" s="23"/>
      <c r="M1494" s="65" t="s">
        <v>2540</v>
      </c>
    </row>
    <row r="1495" spans="12:13">
      <c r="L1495" s="23"/>
      <c r="M1495" s="65" t="s">
        <v>2541</v>
      </c>
    </row>
    <row r="1496" spans="12:13">
      <c r="L1496" s="23"/>
      <c r="M1496" s="65" t="s">
        <v>2542</v>
      </c>
    </row>
    <row r="1497" spans="12:13">
      <c r="L1497" s="23"/>
      <c r="M1497" s="65" t="s">
        <v>2503</v>
      </c>
    </row>
    <row r="1498" spans="12:13">
      <c r="L1498" s="23" t="s">
        <v>786</v>
      </c>
      <c r="M1498" s="65" t="s">
        <v>2504</v>
      </c>
    </row>
    <row r="1499" spans="12:13">
      <c r="L1499" s="23"/>
      <c r="M1499" s="65" t="s">
        <v>2543</v>
      </c>
    </row>
    <row r="1500" spans="12:13">
      <c r="L1500" s="23" t="s">
        <v>831</v>
      </c>
      <c r="M1500" s="65" t="s">
        <v>2148</v>
      </c>
    </row>
    <row r="1501" spans="12:13">
      <c r="L1501" s="16" t="s">
        <v>877</v>
      </c>
      <c r="M1501" s="66" t="s">
        <v>2261</v>
      </c>
    </row>
  </sheetData>
  <sheetProtection selectLockedCells="1" selectUnlockedCells="1"/>
  <pageMargins left="0.51181102362204722" right="0.70866141732283461" top="0.59055118110236215" bottom="0.70866141732283461" header="0.31496062992125984" footer="0.31496062992125984"/>
  <pageSetup paperSize="9" scale="1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2A789E-0C14-4F1D-B255-A8318DBA6BA2}"/>
</file>

<file path=customXml/itemProps2.xml><?xml version="1.0" encoding="utf-8"?>
<ds:datastoreItem xmlns:ds="http://schemas.openxmlformats.org/officeDocument/2006/customXml" ds:itemID="{C12BBDD1-B9F8-473F-8068-638153E410F4}"/>
</file>

<file path=customXml/itemProps3.xml><?xml version="1.0" encoding="utf-8"?>
<ds:datastoreItem xmlns:ds="http://schemas.openxmlformats.org/officeDocument/2006/customXml" ds:itemID="{1D2C27B4-A044-4450-8F3F-1055E7FDB7A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97</vt:i4>
      </vt:variant>
    </vt:vector>
  </HeadingPairs>
  <TitlesOfParts>
    <vt:vector size="107" baseType="lpstr">
      <vt:lpstr>Zusammenfassung</vt:lpstr>
      <vt:lpstr>Entwicklung</vt:lpstr>
      <vt:lpstr>Material</vt:lpstr>
      <vt:lpstr>Fertigungskosten</vt:lpstr>
      <vt:lpstr>SBM-SEKOF-FWZ</vt:lpstr>
      <vt:lpstr>SBM Inventarisierung</vt:lpstr>
      <vt:lpstr>Rohstoffrisiken</vt:lpstr>
      <vt:lpstr>Prämissenblatt</vt:lpstr>
      <vt:lpstr>Prämissenblatt SBM</vt:lpstr>
      <vt:lpstr>Prämissenblatt_Rohstoff</vt:lpstr>
      <vt:lpstr>Abwicklungsmodelle</vt:lpstr>
      <vt:lpstr>AR</vt:lpstr>
      <vt:lpstr>AT</vt:lpstr>
      <vt:lpstr>AU</vt:lpstr>
      <vt:lpstr>BE</vt:lpstr>
      <vt:lpstr>Bestellwährung_BW</vt:lpstr>
      <vt:lpstr>BG</vt:lpstr>
      <vt:lpstr>bottomMaterials</vt:lpstr>
      <vt:lpstr>bottomProcesses</vt:lpstr>
      <vt:lpstr>bottomSBMInvent</vt:lpstr>
      <vt:lpstr>bottomTools</vt:lpstr>
      <vt:lpstr>BR</vt:lpstr>
      <vt:lpstr>CA</vt:lpstr>
      <vt:lpstr>CH</vt:lpstr>
      <vt:lpstr>CN</vt:lpstr>
      <vt:lpstr>CZ</vt:lpstr>
      <vt:lpstr>DE</vt:lpstr>
      <vt:lpstr>DK</vt:lpstr>
      <vt:lpstr>Fertigungskosten!Druckbereich</vt:lpstr>
      <vt:lpstr>Material!Druckbereich</vt:lpstr>
      <vt:lpstr>Prämissenblatt!Druckbereich</vt:lpstr>
      <vt:lpstr>Rohstoffrisiken!Druckbereich</vt:lpstr>
      <vt:lpstr>'SBM Inventarisierung'!Druckbereich</vt:lpstr>
      <vt:lpstr>'SBM-SEKOF-FWZ'!Druckbereich</vt:lpstr>
      <vt:lpstr>Zusammenfassung!Druckbereich</vt:lpstr>
      <vt:lpstr>Ergänzungsschlüssel</vt:lpstr>
      <vt:lpstr>ES</vt:lpstr>
      <vt:lpstr>FI</vt:lpstr>
      <vt:lpstr>Folgewerkzeug</vt:lpstr>
      <vt:lpstr>FR</vt:lpstr>
      <vt:lpstr>GB</vt:lpstr>
      <vt:lpstr>GR</vt:lpstr>
      <vt:lpstr>HK</vt:lpstr>
      <vt:lpstr>HR</vt:lpstr>
      <vt:lpstr>HU</vt:lpstr>
      <vt:lpstr>IE</vt:lpstr>
      <vt:lpstr>IL</vt:lpstr>
      <vt:lpstr>IN</vt:lpstr>
      <vt:lpstr>IT</vt:lpstr>
      <vt:lpstr>JP</vt:lpstr>
      <vt:lpstr>Kaufteil</vt:lpstr>
      <vt:lpstr>KR</vt:lpstr>
      <vt:lpstr>list_Ländercode</vt:lpstr>
      <vt:lpstr>list_Regioncode</vt:lpstr>
      <vt:lpstr>list_Rohstoffschlüssel</vt:lpstr>
      <vt:lpstr>listAngebotsWährungen</vt:lpstr>
      <vt:lpstr>listFlächeneinheit</vt:lpstr>
      <vt:lpstr>'Prämissenblatt SBM'!listLändernamen</vt:lpstr>
      <vt:lpstr>listLändernamen</vt:lpstr>
      <vt:lpstr>listMengeneinheiten</vt:lpstr>
      <vt:lpstr>listRohstoffschlüssel</vt:lpstr>
      <vt:lpstr>listRohstoffschlüssel_Neu</vt:lpstr>
      <vt:lpstr>'Prämissenblatt SBM'!listSBMPositivliste</vt:lpstr>
      <vt:lpstr>listSBMWKZ</vt:lpstr>
      <vt:lpstr>listVerrechnungsformen</vt:lpstr>
      <vt:lpstr>listVorhanden</vt:lpstr>
      <vt:lpstr>'Prämissenblatt SBM'!listZulässigeAngebotswährungen</vt:lpstr>
      <vt:lpstr>listZulässigeAngebotswährungen</vt:lpstr>
      <vt:lpstr>listZulässigeBeschaffungswährungen</vt:lpstr>
      <vt:lpstr>MX</vt:lpstr>
      <vt:lpstr>NL</vt:lpstr>
      <vt:lpstr>NO</vt:lpstr>
      <vt:lpstr>NZ</vt:lpstr>
      <vt:lpstr>PH</vt:lpstr>
      <vt:lpstr>PL</vt:lpstr>
      <vt:lpstr>Prämie</vt:lpstr>
      <vt:lpstr>PT</vt:lpstr>
      <vt:lpstr>QAF_MAPPING_GEWINN_1</vt:lpstr>
      <vt:lpstr>QAF_MAPPING_GEWINN_2</vt:lpstr>
      <vt:lpstr>QAF_MAPPING_GEWINN_3</vt:lpstr>
      <vt:lpstr>QAF_MAPPING_SBM_1</vt:lpstr>
      <vt:lpstr>QAF_MAPPING_SBM_2</vt:lpstr>
      <vt:lpstr>QAF_MAPPING_SBM_3</vt:lpstr>
      <vt:lpstr>QAF_MAPPING_ZUSCHLAG_1</vt:lpstr>
      <vt:lpstr>QAF_MAPPING_ZUSCHLAG_2</vt:lpstr>
      <vt:lpstr>QAF_MAPPING_ZUSCHLAG_3</vt:lpstr>
      <vt:lpstr>RO</vt:lpstr>
      <vt:lpstr>RU</vt:lpstr>
      <vt:lpstr>SBM</vt:lpstr>
      <vt:lpstr>SBM_2</vt:lpstr>
      <vt:lpstr>SBMFeld</vt:lpstr>
      <vt:lpstr>SE</vt:lpstr>
      <vt:lpstr>SEKOF</vt:lpstr>
      <vt:lpstr>SEKOF_2</vt:lpstr>
      <vt:lpstr>SEKOFFeld</vt:lpstr>
      <vt:lpstr>SG</vt:lpstr>
      <vt:lpstr>SI</vt:lpstr>
      <vt:lpstr>SK</vt:lpstr>
      <vt:lpstr>TH</vt:lpstr>
      <vt:lpstr>TR</vt:lpstr>
      <vt:lpstr>TW</vt:lpstr>
      <vt:lpstr>UA</vt:lpstr>
      <vt:lpstr>US</vt:lpstr>
      <vt:lpstr>VE</vt:lpstr>
      <vt:lpstr>Werkzeuginstandhaltung</vt:lpstr>
      <vt:lpstr>WerkzeugwartungFeld</vt:lpstr>
      <vt:lpstr>ZA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Zwicknagl</dc:creator>
  <cp:lastModifiedBy>Martin.franz</cp:lastModifiedBy>
  <cp:lastPrinted>2013-01-18T06:29:00Z</cp:lastPrinted>
  <dcterms:created xsi:type="dcterms:W3CDTF">2010-02-22T08:40:31Z</dcterms:created>
  <dcterms:modified xsi:type="dcterms:W3CDTF">2013-08-22T08:54:31Z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</Properties>
</file>